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05" yWindow="-105" windowWidth="15600" windowHeight="11475" tabRatio="972" firstSheet="10" activeTab="15"/>
  </bookViews>
  <sheets>
    <sheet name="LUL" sheetId="49" state="hidden" r:id="rId1"/>
    <sheet name="Trnspt" sheetId="48" state="hidden" r:id="rId2"/>
    <sheet name="Cover page" sheetId="19" r:id="rId3"/>
    <sheet name="Cover page (2)" sheetId="36" r:id="rId4"/>
    <sheet name="Labour" sheetId="16" r:id="rId5"/>
    <sheet name="Transportation" sheetId="37" r:id="rId6"/>
    <sheet name="Heavy Equipment" sheetId="38" r:id="rId7"/>
    <sheet name="Cons. mat (Road, Irrigation, Bu" sheetId="4" r:id="rId8"/>
    <sheet name="metal" sheetId="39" r:id="rId9"/>
    <sheet name="Electric Items" sheetId="40" r:id="rId10"/>
    <sheet name="Sanitary" sheetId="41" r:id="rId11"/>
    <sheet name="Paint" sheetId="42" r:id="rId12"/>
    <sheet name="D&amp; W Related Goods" sheetId="44" r:id="rId13"/>
    <sheet name="Concrete Blocks" sheetId="46" r:id="rId14"/>
    <sheet name="Pump" sheetId="47" state="hidden" r:id="rId15"/>
    <sheet name="ban" sheetId="51" r:id="rId16"/>
    <sheet name="Others (2)" sheetId="43" r:id="rId17"/>
    <sheet name="Pipes" sheetId="26" r:id="rId18"/>
    <sheet name="Mat-Fitt" sheetId="27" r:id="rId19"/>
    <sheet name="CPVC" sheetId="34" r:id="rId20"/>
    <sheet name="PPR Pipes" sheetId="28" r:id="rId21"/>
    <sheet name="Fitt&amp;Tools" sheetId="29" r:id="rId22"/>
    <sheet name="Dozer_new" sheetId="32" state="hidden" r:id="rId23"/>
    <sheet name="Rent" sheetId="33" state="hidden" r:id="rId24"/>
    <sheet name="Sheet1" sheetId="35" state="hidden" r:id="rId25"/>
    <sheet name="pump 1" sheetId="50"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_________abs45" localSheetId="15">#REF!</definedName>
    <definedName name="_____________abs45">#REF!</definedName>
    <definedName name="_____________abs60" localSheetId="15">#REF!</definedName>
    <definedName name="_____________abs60">#REF!</definedName>
    <definedName name="_____________abs90" localSheetId="15">#REF!</definedName>
    <definedName name="_____________abs90">#REF!</definedName>
    <definedName name="_____________agg10">[1]Sheet1!$D$23</definedName>
    <definedName name="_____________agg40">[1]Sheet1!$D$25</definedName>
    <definedName name="_____________est45" localSheetId="15">#REF!</definedName>
    <definedName name="_____________est45">#REF!</definedName>
    <definedName name="_____________est60" localSheetId="15">#REF!</definedName>
    <definedName name="_____________est60">#REF!</definedName>
    <definedName name="_____________est90" localSheetId="15">#REF!</definedName>
    <definedName name="_____________est90">#REF!</definedName>
    <definedName name="_____________gls4">[1]Sheet1!$D$44</definedName>
    <definedName name="_____________tb150">[1]Sheet1!$D$37</definedName>
    <definedName name="_____________tb300">[1]Sheet1!$D$36</definedName>
    <definedName name="____________abs45" localSheetId="15">#REF!</definedName>
    <definedName name="____________abs45" localSheetId="13">#REF!</definedName>
    <definedName name="____________abs45" localSheetId="12">#REF!</definedName>
    <definedName name="____________abs45">#REF!</definedName>
    <definedName name="____________abs60" localSheetId="15">#REF!</definedName>
    <definedName name="____________abs60" localSheetId="13">#REF!</definedName>
    <definedName name="____________abs60" localSheetId="12">#REF!</definedName>
    <definedName name="____________abs60">#REF!</definedName>
    <definedName name="____________abs90" localSheetId="15">#REF!</definedName>
    <definedName name="____________abs90" localSheetId="13">#REF!</definedName>
    <definedName name="____________abs90" localSheetId="12">#REF!</definedName>
    <definedName name="____________abs90">#REF!</definedName>
    <definedName name="____________agg10">[1]Sheet1!$D$23</definedName>
    <definedName name="____________agg40">[1]Sheet1!$D$25</definedName>
    <definedName name="____________est45" localSheetId="15">#REF!</definedName>
    <definedName name="____________est45" localSheetId="13">#REF!</definedName>
    <definedName name="____________est45" localSheetId="12">#REF!</definedName>
    <definedName name="____________est45">#REF!</definedName>
    <definedName name="____________est60" localSheetId="15">#REF!</definedName>
    <definedName name="____________est60" localSheetId="13">#REF!</definedName>
    <definedName name="____________est60" localSheetId="12">#REF!</definedName>
    <definedName name="____________est60">#REF!</definedName>
    <definedName name="____________est90" localSheetId="15">#REF!</definedName>
    <definedName name="____________est90" localSheetId="13">#REF!</definedName>
    <definedName name="____________est90" localSheetId="12">#REF!</definedName>
    <definedName name="____________est90">#REF!</definedName>
    <definedName name="____________gls4">[1]Sheet1!$D$44</definedName>
    <definedName name="____________tb150">[1]Sheet1!$D$37</definedName>
    <definedName name="____________tb300">[1]Sheet1!$D$36</definedName>
    <definedName name="___________abs45" localSheetId="15">#REF!</definedName>
    <definedName name="___________abs45" localSheetId="13">#REF!</definedName>
    <definedName name="___________abs45" localSheetId="12">#REF!</definedName>
    <definedName name="___________abs45">#REF!</definedName>
    <definedName name="___________abs60" localSheetId="15">#REF!</definedName>
    <definedName name="___________abs60" localSheetId="13">#REF!</definedName>
    <definedName name="___________abs60" localSheetId="12">#REF!</definedName>
    <definedName name="___________abs60">#REF!</definedName>
    <definedName name="___________abs90" localSheetId="15">#REF!</definedName>
    <definedName name="___________abs90" localSheetId="13">#REF!</definedName>
    <definedName name="___________abs90" localSheetId="12">#REF!</definedName>
    <definedName name="___________abs90">#REF!</definedName>
    <definedName name="___________agg10">[1]Sheet1!$D$23</definedName>
    <definedName name="___________agg40">[1]Sheet1!$D$25</definedName>
    <definedName name="___________est45" localSheetId="15">#REF!</definedName>
    <definedName name="___________est45" localSheetId="13">#REF!</definedName>
    <definedName name="___________est45" localSheetId="12">#REF!</definedName>
    <definedName name="___________est45">#REF!</definedName>
    <definedName name="___________est60" localSheetId="15">#REF!</definedName>
    <definedName name="___________est60" localSheetId="13">#REF!</definedName>
    <definedName name="___________est60" localSheetId="12">#REF!</definedName>
    <definedName name="___________est60">#REF!</definedName>
    <definedName name="___________est90" localSheetId="15">#REF!</definedName>
    <definedName name="___________est90" localSheetId="13">#REF!</definedName>
    <definedName name="___________est90" localSheetId="12">#REF!</definedName>
    <definedName name="___________est90">#REF!</definedName>
    <definedName name="___________gls4">[1]Sheet1!$D$44</definedName>
    <definedName name="___________tb150">[1]Sheet1!$D$37</definedName>
    <definedName name="___________tb300">[1]Sheet1!$D$36</definedName>
    <definedName name="__________abs45" localSheetId="15">#REF!</definedName>
    <definedName name="__________abs45" localSheetId="13">#REF!</definedName>
    <definedName name="__________abs45" localSheetId="12">#REF!</definedName>
    <definedName name="__________abs45">#REF!</definedName>
    <definedName name="__________abs60" localSheetId="15">#REF!</definedName>
    <definedName name="__________abs60" localSheetId="13">#REF!</definedName>
    <definedName name="__________abs60" localSheetId="12">#REF!</definedName>
    <definedName name="__________abs60">#REF!</definedName>
    <definedName name="__________abs90" localSheetId="15">#REF!</definedName>
    <definedName name="__________abs90" localSheetId="13">#REF!</definedName>
    <definedName name="__________abs90" localSheetId="12">#REF!</definedName>
    <definedName name="__________abs90">#REF!</definedName>
    <definedName name="__________agg10">[1]Sheet1!$D$23</definedName>
    <definedName name="__________agg40">[1]Sheet1!$D$25</definedName>
    <definedName name="__________est45" localSheetId="15">#REF!</definedName>
    <definedName name="__________est45" localSheetId="13">#REF!</definedName>
    <definedName name="__________est45" localSheetId="12">#REF!</definedName>
    <definedName name="__________est45">#REF!</definedName>
    <definedName name="__________est60" localSheetId="15">#REF!</definedName>
    <definedName name="__________est60" localSheetId="13">#REF!</definedName>
    <definedName name="__________est60" localSheetId="12">#REF!</definedName>
    <definedName name="__________est60">#REF!</definedName>
    <definedName name="__________est90" localSheetId="15">#REF!</definedName>
    <definedName name="__________est90" localSheetId="13">#REF!</definedName>
    <definedName name="__________est90" localSheetId="12">#REF!</definedName>
    <definedName name="__________est90">#REF!</definedName>
    <definedName name="__________gls4">[1]Sheet1!$D$44</definedName>
    <definedName name="__________tb150">[1]Sheet1!$D$37</definedName>
    <definedName name="__________tb300">[1]Sheet1!$D$36</definedName>
    <definedName name="_________abs45" localSheetId="15">#REF!</definedName>
    <definedName name="_________abs45" localSheetId="13">#REF!</definedName>
    <definedName name="_________abs45" localSheetId="12">#REF!</definedName>
    <definedName name="_________abs45">#REF!</definedName>
    <definedName name="_________abs60" localSheetId="15">#REF!</definedName>
    <definedName name="_________abs60" localSheetId="13">#REF!</definedName>
    <definedName name="_________abs60" localSheetId="12">#REF!</definedName>
    <definedName name="_________abs60">#REF!</definedName>
    <definedName name="_________abs90" localSheetId="15">#REF!</definedName>
    <definedName name="_________abs90" localSheetId="13">#REF!</definedName>
    <definedName name="_________abs90" localSheetId="12">#REF!</definedName>
    <definedName name="_________abs90">#REF!</definedName>
    <definedName name="_________agg10">[1]Sheet1!$D$23</definedName>
    <definedName name="_________agg40">[1]Sheet1!$D$25</definedName>
    <definedName name="_________est45" localSheetId="15">#REF!</definedName>
    <definedName name="_________est45" localSheetId="13">#REF!</definedName>
    <definedName name="_________est45" localSheetId="12">#REF!</definedName>
    <definedName name="_________est45">#REF!</definedName>
    <definedName name="_________est60" localSheetId="15">#REF!</definedName>
    <definedName name="_________est60" localSheetId="13">#REF!</definedName>
    <definedName name="_________est60" localSheetId="12">#REF!</definedName>
    <definedName name="_________est60">#REF!</definedName>
    <definedName name="_________est90" localSheetId="15">#REF!</definedName>
    <definedName name="_________est90" localSheetId="13">#REF!</definedName>
    <definedName name="_________est90" localSheetId="12">#REF!</definedName>
    <definedName name="_________est90">#REF!</definedName>
    <definedName name="_________gls4">[1]Sheet1!$D$44</definedName>
    <definedName name="_________tb150">[1]Sheet1!$D$37</definedName>
    <definedName name="_________tb300">[1]Sheet1!$D$36</definedName>
    <definedName name="________abs45" localSheetId="15">#REF!</definedName>
    <definedName name="________abs45" localSheetId="13">#REF!</definedName>
    <definedName name="________abs45" localSheetId="12">#REF!</definedName>
    <definedName name="________abs45">#REF!</definedName>
    <definedName name="________abs60" localSheetId="15">#REF!</definedName>
    <definedName name="________abs60" localSheetId="13">#REF!</definedName>
    <definedName name="________abs60" localSheetId="12">#REF!</definedName>
    <definedName name="________abs60">#REF!</definedName>
    <definedName name="________abs90" localSheetId="15">#REF!</definedName>
    <definedName name="________abs90" localSheetId="13">#REF!</definedName>
    <definedName name="________abs90" localSheetId="12">#REF!</definedName>
    <definedName name="________abs90">#REF!</definedName>
    <definedName name="________agg10">[1]Sheet1!$D$23</definedName>
    <definedName name="________agg40">[1]Sheet1!$D$25</definedName>
    <definedName name="________est45" localSheetId="15">#REF!</definedName>
    <definedName name="________est45" localSheetId="13">#REF!</definedName>
    <definedName name="________est45" localSheetId="12">#REF!</definedName>
    <definedName name="________est45">#REF!</definedName>
    <definedName name="________est60" localSheetId="15">#REF!</definedName>
    <definedName name="________est60" localSheetId="13">#REF!</definedName>
    <definedName name="________est60" localSheetId="12">#REF!</definedName>
    <definedName name="________est60">#REF!</definedName>
    <definedName name="________est90" localSheetId="15">#REF!</definedName>
    <definedName name="________est90" localSheetId="13">#REF!</definedName>
    <definedName name="________est90" localSheetId="12">#REF!</definedName>
    <definedName name="________est90">#REF!</definedName>
    <definedName name="________gls4">[1]Sheet1!$D$44</definedName>
    <definedName name="________tb150">[1]Sheet1!$D$37</definedName>
    <definedName name="________tb300">[1]Sheet1!$D$36</definedName>
    <definedName name="_______abs45" localSheetId="15">#REF!</definedName>
    <definedName name="_______abs45" localSheetId="13">#REF!</definedName>
    <definedName name="_______abs45" localSheetId="12">#REF!</definedName>
    <definedName name="_______abs45">#REF!</definedName>
    <definedName name="_______abs60" localSheetId="15">#REF!</definedName>
    <definedName name="_______abs60" localSheetId="13">#REF!</definedName>
    <definedName name="_______abs60" localSheetId="12">#REF!</definedName>
    <definedName name="_______abs60">#REF!</definedName>
    <definedName name="_______abs90" localSheetId="15">#REF!</definedName>
    <definedName name="_______abs90" localSheetId="13">#REF!</definedName>
    <definedName name="_______abs90" localSheetId="12">#REF!</definedName>
    <definedName name="_______abs90">#REF!</definedName>
    <definedName name="_______agg10">[1]Sheet1!$D$23</definedName>
    <definedName name="_______agg40">[1]Sheet1!$D$25</definedName>
    <definedName name="_______est45" localSheetId="15">#REF!</definedName>
    <definedName name="_______est45" localSheetId="13">#REF!</definedName>
    <definedName name="_______est45" localSheetId="12">#REF!</definedName>
    <definedName name="_______est45">#REF!</definedName>
    <definedName name="_______est60" localSheetId="15">#REF!</definedName>
    <definedName name="_______est60" localSheetId="13">#REF!</definedName>
    <definedName name="_______est60" localSheetId="12">#REF!</definedName>
    <definedName name="_______est60">#REF!</definedName>
    <definedName name="_______est90" localSheetId="15">#REF!</definedName>
    <definedName name="_______est90" localSheetId="13">#REF!</definedName>
    <definedName name="_______est90" localSheetId="12">#REF!</definedName>
    <definedName name="_______est90">#REF!</definedName>
    <definedName name="_______gls4">[1]Sheet1!$D$44</definedName>
    <definedName name="_______tb150">[1]Sheet1!$D$37</definedName>
    <definedName name="_______tb300">[1]Sheet1!$D$36</definedName>
    <definedName name="______abs45" localSheetId="15">#REF!</definedName>
    <definedName name="______abs45" localSheetId="13">#REF!</definedName>
    <definedName name="______abs45" localSheetId="12">#REF!</definedName>
    <definedName name="______abs45">#REF!</definedName>
    <definedName name="______abs60" localSheetId="15">#REF!</definedName>
    <definedName name="______abs60" localSheetId="13">#REF!</definedName>
    <definedName name="______abs60" localSheetId="12">#REF!</definedName>
    <definedName name="______abs60">#REF!</definedName>
    <definedName name="______abs90" localSheetId="15">#REF!</definedName>
    <definedName name="______abs90" localSheetId="13">#REF!</definedName>
    <definedName name="______abs90" localSheetId="12">#REF!</definedName>
    <definedName name="______abs90">#REF!</definedName>
    <definedName name="______agg10">[1]Sheet1!$D$23</definedName>
    <definedName name="______agg40">[1]Sheet1!$D$25</definedName>
    <definedName name="______est45" localSheetId="15">#REF!</definedName>
    <definedName name="______est45" localSheetId="13">#REF!</definedName>
    <definedName name="______est45" localSheetId="12">#REF!</definedName>
    <definedName name="______est45">#REF!</definedName>
    <definedName name="______est60" localSheetId="15">#REF!</definedName>
    <definedName name="______est60" localSheetId="13">#REF!</definedName>
    <definedName name="______est60" localSheetId="12">#REF!</definedName>
    <definedName name="______est60">#REF!</definedName>
    <definedName name="______est90" localSheetId="15">#REF!</definedName>
    <definedName name="______est90" localSheetId="13">#REF!</definedName>
    <definedName name="______est90" localSheetId="12">#REF!</definedName>
    <definedName name="______est90">#REF!</definedName>
    <definedName name="______gls4">[1]Sheet1!$D$44</definedName>
    <definedName name="______tb150">[1]Sheet1!$D$37</definedName>
    <definedName name="______tb300">[1]Sheet1!$D$36</definedName>
    <definedName name="_____abs45" localSheetId="15">#REF!</definedName>
    <definedName name="_____abs45" localSheetId="13">#REF!</definedName>
    <definedName name="_____abs45" localSheetId="12">#REF!</definedName>
    <definedName name="_____abs45">#REF!</definedName>
    <definedName name="_____abs60" localSheetId="15">#REF!</definedName>
    <definedName name="_____abs60" localSheetId="13">#REF!</definedName>
    <definedName name="_____abs60" localSheetId="12">#REF!</definedName>
    <definedName name="_____abs60">#REF!</definedName>
    <definedName name="_____abs90" localSheetId="15">#REF!</definedName>
    <definedName name="_____abs90" localSheetId="13">#REF!</definedName>
    <definedName name="_____abs90" localSheetId="12">#REF!</definedName>
    <definedName name="_____abs90">#REF!</definedName>
    <definedName name="_____agg10">[1]Sheet1!$D$23</definedName>
    <definedName name="_____agg40">[1]Sheet1!$D$25</definedName>
    <definedName name="_____est45" localSheetId="15">#REF!</definedName>
    <definedName name="_____est45" localSheetId="13">#REF!</definedName>
    <definedName name="_____est45" localSheetId="12">#REF!</definedName>
    <definedName name="_____est45">#REF!</definedName>
    <definedName name="_____est60" localSheetId="15">#REF!</definedName>
    <definedName name="_____est60" localSheetId="13">#REF!</definedName>
    <definedName name="_____est60" localSheetId="12">#REF!</definedName>
    <definedName name="_____est60">#REF!</definedName>
    <definedName name="_____est90" localSheetId="15">#REF!</definedName>
    <definedName name="_____est90" localSheetId="13">#REF!</definedName>
    <definedName name="_____est90" localSheetId="12">#REF!</definedName>
    <definedName name="_____est90">#REF!</definedName>
    <definedName name="_____gls4">[1]Sheet1!$D$44</definedName>
    <definedName name="_____tb150">[1]Sheet1!$D$37</definedName>
    <definedName name="_____tb300">[1]Sheet1!$D$36</definedName>
    <definedName name="____abs45" localSheetId="15">#REF!</definedName>
    <definedName name="____abs45" localSheetId="13">#REF!</definedName>
    <definedName name="____abs45" localSheetId="12">#REF!</definedName>
    <definedName name="____abs45">#REF!</definedName>
    <definedName name="____abs60" localSheetId="15">#REF!</definedName>
    <definedName name="____abs60" localSheetId="13">#REF!</definedName>
    <definedName name="____abs60" localSheetId="12">#REF!</definedName>
    <definedName name="____abs60">#REF!</definedName>
    <definedName name="____abs90" localSheetId="15">#REF!</definedName>
    <definedName name="____abs90" localSheetId="13">#REF!</definedName>
    <definedName name="____abs90" localSheetId="12">#REF!</definedName>
    <definedName name="____abs90">#REF!</definedName>
    <definedName name="____agg10">[1]Sheet1!$D$23</definedName>
    <definedName name="____agg40">[1]Sheet1!$D$25</definedName>
    <definedName name="____est45" localSheetId="15">#REF!</definedName>
    <definedName name="____est45" localSheetId="13">#REF!</definedName>
    <definedName name="____est45" localSheetId="12">#REF!</definedName>
    <definedName name="____est45">#REF!</definedName>
    <definedName name="____est60" localSheetId="15">#REF!</definedName>
    <definedName name="____est60" localSheetId="13">#REF!</definedName>
    <definedName name="____est60" localSheetId="12">#REF!</definedName>
    <definedName name="____est60">#REF!</definedName>
    <definedName name="____est90" localSheetId="15">#REF!</definedName>
    <definedName name="____est90" localSheetId="13">#REF!</definedName>
    <definedName name="____est90" localSheetId="12">#REF!</definedName>
    <definedName name="____est90">#REF!</definedName>
    <definedName name="____gls4">[1]Sheet1!$D$44</definedName>
    <definedName name="____tb150">[1]Sheet1!$D$37</definedName>
    <definedName name="____tb300">[1]Sheet1!$D$36</definedName>
    <definedName name="___abs45" localSheetId="15">#REF!</definedName>
    <definedName name="___abs45" localSheetId="13">#REF!</definedName>
    <definedName name="___abs45" localSheetId="12">#REF!</definedName>
    <definedName name="___abs45">#REF!</definedName>
    <definedName name="___abs60" localSheetId="15">#REF!</definedName>
    <definedName name="___abs60" localSheetId="13">#REF!</definedName>
    <definedName name="___abs60" localSheetId="12">#REF!</definedName>
    <definedName name="___abs60">#REF!</definedName>
    <definedName name="___abs90" localSheetId="15">#REF!</definedName>
    <definedName name="___abs90" localSheetId="13">#REF!</definedName>
    <definedName name="___abs90" localSheetId="12">#REF!</definedName>
    <definedName name="___abs90">#REF!</definedName>
    <definedName name="___agg10">[1]Sheet1!$D$23</definedName>
    <definedName name="___agg40">[1]Sheet1!$D$25</definedName>
    <definedName name="___est45" localSheetId="15">#REF!</definedName>
    <definedName name="___est45" localSheetId="13">#REF!</definedName>
    <definedName name="___est45" localSheetId="12">#REF!</definedName>
    <definedName name="___est45">#REF!</definedName>
    <definedName name="___est60" localSheetId="15">#REF!</definedName>
    <definedName name="___est60" localSheetId="13">#REF!</definedName>
    <definedName name="___est60" localSheetId="12">#REF!</definedName>
    <definedName name="___est60">#REF!</definedName>
    <definedName name="___est90" localSheetId="15">#REF!</definedName>
    <definedName name="___est90" localSheetId="13">#REF!</definedName>
    <definedName name="___est90" localSheetId="12">#REF!</definedName>
    <definedName name="___est90">#REF!</definedName>
    <definedName name="___gls4">[1]Sheet1!$D$44</definedName>
    <definedName name="___tb150">[1]Sheet1!$D$37</definedName>
    <definedName name="___tb300">[1]Sheet1!$D$36</definedName>
    <definedName name="__abs45" localSheetId="15">#REF!</definedName>
    <definedName name="__abs45" localSheetId="13">#REF!</definedName>
    <definedName name="__abs45" localSheetId="12">#REF!</definedName>
    <definedName name="__abs45">#REF!</definedName>
    <definedName name="__abs60" localSheetId="15">#REF!</definedName>
    <definedName name="__abs60" localSheetId="13">#REF!</definedName>
    <definedName name="__abs60" localSheetId="12">#REF!</definedName>
    <definedName name="__abs60">#REF!</definedName>
    <definedName name="__abs90" localSheetId="15">#REF!</definedName>
    <definedName name="__abs90" localSheetId="13">#REF!</definedName>
    <definedName name="__abs90" localSheetId="12">#REF!</definedName>
    <definedName name="__abs90">#REF!</definedName>
    <definedName name="__agg10">[1]Sheet1!$D$23</definedName>
    <definedName name="__agg40">[1]Sheet1!$D$25</definedName>
    <definedName name="__est45" localSheetId="15">#REF!</definedName>
    <definedName name="__est45" localSheetId="13">#REF!</definedName>
    <definedName name="__est45" localSheetId="12">#REF!</definedName>
    <definedName name="__est45">#REF!</definedName>
    <definedName name="__est60" localSheetId="15">#REF!</definedName>
    <definedName name="__est60" localSheetId="13">#REF!</definedName>
    <definedName name="__est60" localSheetId="12">#REF!</definedName>
    <definedName name="__est60">#REF!</definedName>
    <definedName name="__est90" localSheetId="15">#REF!</definedName>
    <definedName name="__est90" localSheetId="13">#REF!</definedName>
    <definedName name="__est90" localSheetId="12">#REF!</definedName>
    <definedName name="__est90">#REF!</definedName>
    <definedName name="__gls4">[1]Sheet1!$D$44</definedName>
    <definedName name="__tb150">[1]Sheet1!$D$37</definedName>
    <definedName name="__tb300">[1]Sheet1!$D$36</definedName>
    <definedName name="_3mmMS">[1]Sheet1!$D$70</definedName>
    <definedName name="_abs45" localSheetId="15">#REF!</definedName>
    <definedName name="_abs45" localSheetId="13">#REF!</definedName>
    <definedName name="_abs45" localSheetId="12">#REF!</definedName>
    <definedName name="_abs45">#REF!</definedName>
    <definedName name="_abs60" localSheetId="15">#REF!</definedName>
    <definedName name="_abs60" localSheetId="13">#REF!</definedName>
    <definedName name="_abs60" localSheetId="12">#REF!</definedName>
    <definedName name="_abs60">#REF!</definedName>
    <definedName name="_abs90" localSheetId="15">#REF!</definedName>
    <definedName name="_abs90" localSheetId="13">#REF!</definedName>
    <definedName name="_abs90" localSheetId="12">#REF!</definedName>
    <definedName name="_abs90">#REF!</definedName>
    <definedName name="_agg10">[1]Sheet1!$D$23</definedName>
    <definedName name="_agg40">[1]Sheet1!$D$25</definedName>
    <definedName name="_est45" localSheetId="15">#REF!</definedName>
    <definedName name="_est45" localSheetId="13">#REF!</definedName>
    <definedName name="_est45" localSheetId="12">#REF!</definedName>
    <definedName name="_est45">#REF!</definedName>
    <definedName name="_est60" localSheetId="15">#REF!</definedName>
    <definedName name="_est60" localSheetId="13">#REF!</definedName>
    <definedName name="_est60" localSheetId="12">#REF!</definedName>
    <definedName name="_est60">#REF!</definedName>
    <definedName name="_est90" localSheetId="15">#REF!</definedName>
    <definedName name="_est90" localSheetId="13">#REF!</definedName>
    <definedName name="_est90" localSheetId="12">#REF!</definedName>
    <definedName name="_est90">#REF!</definedName>
    <definedName name="_gls4">[1]Sheet1!$D$44</definedName>
    <definedName name="_tb150">[1]Sheet1!$D$37</definedName>
    <definedName name="_tb300">[1]Sheet1!$D$36</definedName>
    <definedName name="a_15_1" localSheetId="15">#REF!</definedName>
    <definedName name="a_15_1">#REF!</definedName>
    <definedName name="a_15_2" localSheetId="15">#REF!</definedName>
    <definedName name="a_15_2">#REF!</definedName>
    <definedName name="a_15_3" localSheetId="15">#REF!</definedName>
    <definedName name="a_15_3">#REF!</definedName>
    <definedName name="a_15_4" localSheetId="15">#REF!</definedName>
    <definedName name="a_15_4">#REF!</definedName>
    <definedName name="a_15_5" localSheetId="15">#REF!</definedName>
    <definedName name="a_15_5">#REF!</definedName>
    <definedName name="a10_1">[2]VC!$B$2:$L$58</definedName>
    <definedName name="a10_2">[2]VC!$B$62:$L$118</definedName>
    <definedName name="a10_3">[2]VC!$B$122:$L$178</definedName>
    <definedName name="a10_4">[2]VC!$B$182:$L$238</definedName>
    <definedName name="a10_5">[2]VC!$B$242:$L$298</definedName>
    <definedName name="a13_1">'[2]TAP-GEN'!$B$2:$K$46</definedName>
    <definedName name="a6_4_1" localSheetId="15">#REF!</definedName>
    <definedName name="a6_4_1">#REF!</definedName>
    <definedName name="a6_4_10" localSheetId="15">#REF!</definedName>
    <definedName name="a6_4_10">#REF!</definedName>
    <definedName name="a6_4_11" localSheetId="15">#REF!</definedName>
    <definedName name="a6_4_11">#REF!</definedName>
    <definedName name="a6_4_12" localSheetId="15">#REF!</definedName>
    <definedName name="a6_4_12">#REF!</definedName>
    <definedName name="a6_4_2" localSheetId="15">#REF!</definedName>
    <definedName name="a6_4_2">#REF!</definedName>
    <definedName name="a6_4_3" localSheetId="15">#REF!</definedName>
    <definedName name="a6_4_3">#REF!</definedName>
    <definedName name="a6_4_4" localSheetId="15">#REF!</definedName>
    <definedName name="a6_4_4">#REF!</definedName>
    <definedName name="a6_4_5" localSheetId="15">#REF!</definedName>
    <definedName name="a6_4_5">#REF!</definedName>
    <definedName name="a6_4_6" localSheetId="15">#REF!</definedName>
    <definedName name="a6_4_6">#REF!</definedName>
    <definedName name="a6_4_7" localSheetId="15">#REF!</definedName>
    <definedName name="a6_4_7">#REF!</definedName>
    <definedName name="a6_4_8" localSheetId="15">#REF!</definedName>
    <definedName name="a6_4_8">#REF!</definedName>
    <definedName name="a6_4_9" localSheetId="15">#REF!</definedName>
    <definedName name="a6_4_9">#REF!</definedName>
    <definedName name="a6_rock" localSheetId="15">#REF!</definedName>
    <definedName name="a6_rock">#REF!</definedName>
    <definedName name="a7_1">[2]CC!$B$2:$L$64</definedName>
    <definedName name="a7_2">[2]CC!$B$68:$L$130</definedName>
    <definedName name="a7_3">[2]CC!$B$134:$L$196</definedName>
    <definedName name="a8_1">[2]IC!$B$2:$L$66</definedName>
    <definedName name="a8_2">[2]IC!$B$70:$L$134</definedName>
    <definedName name="a8_3">[2]IC!$B$138:$L$202</definedName>
    <definedName name="abs" localSheetId="15">#REF!</definedName>
    <definedName name="abs" localSheetId="13">#REF!</definedName>
    <definedName name="abs" localSheetId="12">#REF!</definedName>
    <definedName name="abs">#REF!</definedName>
    <definedName name="absdrain" localSheetId="15">#REF!</definedName>
    <definedName name="absdrain" localSheetId="13">#REF!</definedName>
    <definedName name="absdrain" localSheetId="12">#REF!</definedName>
    <definedName name="absdrain">#REF!</definedName>
    <definedName name="absearth" localSheetId="15">#REF!</definedName>
    <definedName name="absearth" localSheetId="13">#REF!</definedName>
    <definedName name="absearth" localSheetId="12">#REF!</definedName>
    <definedName name="absearth">#REF!</definedName>
    <definedName name="absretain" localSheetId="15">#REF!</definedName>
    <definedName name="absretain" localSheetId="13">#REF!</definedName>
    <definedName name="absretain" localSheetId="12">#REF!</definedName>
    <definedName name="absretain">#REF!</definedName>
    <definedName name="ana" localSheetId="15">#REF!</definedName>
    <definedName name="ana" localSheetId="13">#REF!</definedName>
    <definedName name="ana" localSheetId="12">#REF!</definedName>
    <definedName name="ana">#REF!</definedName>
    <definedName name="awood">[3]Distrate!$E$49</definedName>
    <definedName name="bw">[1]Sheet1!$D$49</definedName>
    <definedName name="chpols">[1]Sheet1!$D$58</definedName>
    <definedName name="crane_5T">'[4]1. material rate'!$I$155</definedName>
    <definedName name="crntg">[1]Sheet1!$D$27</definedName>
    <definedName name="crtg">[1]Sheet1!$D$26</definedName>
    <definedName name="ct">[1]Sheet1!$D$15</definedName>
    <definedName name="ctpt">[1]Sheet1!$D$54</definedName>
    <definedName name="Data_1">'[5]HL-Data'!$A$6:$L$230</definedName>
    <definedName name="Data_2">'[5]HL-Data'!$N$6:$W$280</definedName>
    <definedName name="dd" localSheetId="15">#REF!</definedName>
    <definedName name="dd" localSheetId="13">#REF!</definedName>
    <definedName name="dd" localSheetId="12">#REF!</definedName>
    <definedName name="dd">#REF!</definedName>
    <definedName name="ena">[1]Sheet1!$D$53</definedName>
    <definedName name="enamel">[6]Rates!$G$37</definedName>
    <definedName name="estdrain" localSheetId="15">#REF!</definedName>
    <definedName name="estdrain" localSheetId="13">#REF!</definedName>
    <definedName name="estdrain" localSheetId="12">#REF!</definedName>
    <definedName name="estdrain">#REF!</definedName>
    <definedName name="estearth" localSheetId="15">#REF!</definedName>
    <definedName name="estearth" localSheetId="13">#REF!</definedName>
    <definedName name="estearth" localSheetId="12">#REF!</definedName>
    <definedName name="estearth">#REF!</definedName>
    <definedName name="estretain" localSheetId="15">#REF!</definedName>
    <definedName name="estretain" localSheetId="13">#REF!</definedName>
    <definedName name="estretain" localSheetId="12">#REF!</definedName>
    <definedName name="estretain">#REF!</definedName>
    <definedName name="GI_code">'[5]HL-Data'!$Y$6:$AG$81</definedName>
    <definedName name="GI_Reducer">[2]CODE!$C$19:$D$33</definedName>
    <definedName name="GTAP">'[2]TAP-GEN'!$B$1:$K$46</definedName>
    <definedName name="handlbrass">[1]Sheet1!$D$41</definedName>
    <definedName name="hlfast">[1]Sheet1!$D$34</definedName>
    <definedName name="hng">[1]Sheet1!$D$35</definedName>
    <definedName name="Jparling">'[7]update Rate'!$E$90</definedName>
    <definedName name="Lab">[8]MASTER!$AA$104:$AC$106</definedName>
    <definedName name="loader">'[4]1. material rate'!$I$127</definedName>
    <definedName name="locset">[1]Sheet1!$D$43</definedName>
    <definedName name="mat">[8]MASTER!$AA$76:$AD$100</definedName>
    <definedName name="msnet">[1]Sheet1!$D$69</definedName>
    <definedName name="ntb">[1]Sheet1!$D$39</definedName>
    <definedName name="oxacid">[1]Sheet1!$D$59</definedName>
    <definedName name="PD_DATA" localSheetId="15">#REF!</definedName>
    <definedName name="PD_DATA">#REF!</definedName>
    <definedName name="PD_Length">'[9]PD-CW-Sample'!$AO$16:$AO$89</definedName>
    <definedName name="PD_SD">'[9]PD-CW-Sample'!$AN$16:$AN$89</definedName>
    <definedName name="PIpe" localSheetId="15">#REF!</definedName>
    <definedName name="PIpe" localSheetId="13">#REF!</definedName>
    <definedName name="PIpe" localSheetId="3">#REF!</definedName>
    <definedName name="PIpe" localSheetId="19">#REF!</definedName>
    <definedName name="PIpe" localSheetId="9">#REF!</definedName>
    <definedName name="PIpe" localSheetId="6">#REF!</definedName>
    <definedName name="PIpe" localSheetId="8">#REF!</definedName>
    <definedName name="PIpe" localSheetId="16">#REF!</definedName>
    <definedName name="PIpe" localSheetId="11">#REF!</definedName>
    <definedName name="PIpe" localSheetId="10">#REF!</definedName>
    <definedName name="PIpe" localSheetId="5">#REF!</definedName>
    <definedName name="PIpe">#REF!</definedName>
    <definedName name="Pipe_f">[10]MASTER!$AI$111:$AK$349</definedName>
    <definedName name="Pipe_Length" localSheetId="15">#REF!</definedName>
    <definedName name="Pipe_Length">#REF!</definedName>
    <definedName name="Pipe_Length1">'[9]PD-HL-Sample'!$AJ$16:$AJ$89</definedName>
    <definedName name="Pipe_SD" localSheetId="15">#REF!</definedName>
    <definedName name="Pipe_SD">#REF!</definedName>
    <definedName name="Pipe_SD1">'[9]PD-HL-Sample'!$AI$16:$AI$89</definedName>
    <definedName name="pipe_sz">[8]CODE!$B$2:$D$14</definedName>
    <definedName name="Polyfelt_R" localSheetId="15">[11]BOQ_ZB!#REF!</definedName>
    <definedName name="Polyfelt_R" localSheetId="13">[11]BOQ_ZB!#REF!</definedName>
    <definedName name="Polyfelt_R" localSheetId="12">[11]BOQ_ZB!#REF!</definedName>
    <definedName name="Polyfelt_R">[11]BOQ_ZB!#REF!</definedName>
    <definedName name="_xlnm.Print_Area" localSheetId="15">ban!$A$1:$K$128</definedName>
    <definedName name="_xlnm.Print_Area" localSheetId="13">'Concrete Blocks'!$A$1:$E$54</definedName>
    <definedName name="_xlnm.Print_Area" localSheetId="7">'Cons. mat (Road, Irrigation, Bu'!$A$1:$H$82</definedName>
    <definedName name="_xlnm.Print_Area" localSheetId="2">'Cover page'!$A$1:$J$44</definedName>
    <definedName name="_xlnm.Print_Area" localSheetId="3">'Cover page (2)'!$A$1:$J$27</definedName>
    <definedName name="_xlnm.Print_Area" localSheetId="19">CPVC!$A$1:$I$76</definedName>
    <definedName name="_xlnm.Print_Area" localSheetId="12">'D&amp; W Related Goods'!$A$1:$L$47</definedName>
    <definedName name="_xlnm.Print_Area" localSheetId="22">Dozer_new!$A$1:$L$14</definedName>
    <definedName name="_xlnm.Print_Area" localSheetId="9">'Electric Items'!$A$1:$K$240</definedName>
    <definedName name="_xlnm.Print_Area" localSheetId="21">'Fitt&amp;Tools'!$A$1:$I$168</definedName>
    <definedName name="_xlnm.Print_Area" localSheetId="6">'Heavy Equipment'!$A$1:$H$28</definedName>
    <definedName name="_xlnm.Print_Area" localSheetId="4">Labour!$A$1:$H$32</definedName>
    <definedName name="_xlnm.Print_Area" localSheetId="18">'Mat-Fitt'!$A$1:$V$52</definedName>
    <definedName name="_xlnm.Print_Area" localSheetId="8">metal!$A$1:$L$85</definedName>
    <definedName name="_xlnm.Print_Area" localSheetId="16">'Others (2)'!$A$1:$K$66</definedName>
    <definedName name="_xlnm.Print_Area" localSheetId="11">Paint!$A$1:$K$41</definedName>
    <definedName name="_xlnm.Print_Area" localSheetId="20">'PPR Pipes'!$A$1:$N$49</definedName>
    <definedName name="_xlnm.Print_Area" localSheetId="14">Pump!$A$1:$D$347</definedName>
    <definedName name="_xlnm.Print_Area" localSheetId="10">Sanitary!$A$1:$K$90</definedName>
    <definedName name="_xlnm.Print_Area" localSheetId="5">Transportation!$A$1:$I$101</definedName>
    <definedName name="_xlnm.Print_Titles" localSheetId="15">ban!$2:$2</definedName>
    <definedName name="_xlnm.Print_Titles" localSheetId="13">'Concrete Blocks'!$1:$2</definedName>
    <definedName name="_xlnm.Print_Titles" localSheetId="7">'Cons. mat (Road, Irrigation, Bu'!$2:$2</definedName>
    <definedName name="_xlnm.Print_Titles" localSheetId="22">Dozer_new!$1:$4</definedName>
    <definedName name="_xlnm.Print_Titles" localSheetId="9">'Electric Items'!$2:$2</definedName>
    <definedName name="_xlnm.Print_Titles" localSheetId="21">'Fitt&amp;Tools'!$2:$2</definedName>
    <definedName name="_xlnm.Print_Titles" localSheetId="6">'Heavy Equipment'!$1:$2</definedName>
    <definedName name="_xlnm.Print_Titles" localSheetId="4">Labour!$5:$6</definedName>
    <definedName name="_xlnm.Print_Titles" localSheetId="18">'Mat-Fitt'!$A:$C</definedName>
    <definedName name="_xlnm.Print_Titles" localSheetId="8">metal!$2:$2</definedName>
    <definedName name="_xlnm.Print_Titles" localSheetId="16">'Others (2)'!$2:$2</definedName>
    <definedName name="_xlnm.Print_Titles" localSheetId="11">Paint!$2:$2</definedName>
    <definedName name="_xlnm.Print_Titles" localSheetId="17">Pipes!$A:$D</definedName>
    <definedName name="_xlnm.Print_Titles" localSheetId="20">'PPR Pipes'!$A:$D,'PPR Pipes'!$1:$3</definedName>
    <definedName name="_xlnm.Print_Titles" localSheetId="10">Sanitary!$2:$2</definedName>
    <definedName name="_xlnm.Print_Titles" localSheetId="5">Transportation!$1:$2</definedName>
    <definedName name="prm">[1]Sheet1!$D$52</definedName>
    <definedName name="Providing__fixing__sewing_and_laying_polyfelt_TS___30_Geotextile_of_specified_brand__on_the_river_side_sloped_surface_of_road_embankment_with_spreading_on_the_toe_of_mattress_in_the_ground_as_per_instruction_of_engineer" localSheetId="15">[11]BOQ_ZB!#REF!</definedName>
    <definedName name="Providing__fixing__sewing_and_laying_polyfelt_TS___30_Geotextile_of_specified_brand__on_the_river_side_sloped_surface_of_road_embankment_with_spreading_on_the_toe_of_mattress_in_the_ground_as_per_instruction_of_engineer" localSheetId="13">[11]BOQ_ZB!#REF!</definedName>
    <definedName name="Providing__fixing__sewing_and_laying_polyfelt_TS___30_Geotextile_of_specified_brand__on_the_river_side_sloped_surface_of_road_embankment_with_spreading_on_the_toe_of_mattress_in_the_ground_as_per_instruction_of_engineer" localSheetId="12">[11]BOQ_ZB!#REF!</definedName>
    <definedName name="Providing__fixing__sewing_and_laying_polyfelt_TS___30_Geotextile_of_specified_brand__on_the_river_side_sloped_surface_of_road_embankment_with_spreading_on_the_toe_of_mattress_in_the_ground_as_per_instruction_of_engineer">[11]BOQ_ZB!#REF!</definedName>
    <definedName name="Qty_DK" localSheetId="15">#REF!</definedName>
    <definedName name="Qty_DK" localSheetId="13">#REF!</definedName>
    <definedName name="Qty_DK" localSheetId="12">#REF!</definedName>
    <definedName name="Qty_DK">#REF!</definedName>
    <definedName name="Qty_FL" localSheetId="15">#REF!</definedName>
    <definedName name="Qty_FL" localSheetId="13">#REF!</definedName>
    <definedName name="Qty_FL" localSheetId="12">#REF!</definedName>
    <definedName name="Qty_FL">#REF!</definedName>
    <definedName name="Qty_FL2" localSheetId="15">#REF!</definedName>
    <definedName name="Qty_FL2" localSheetId="13">#REF!</definedName>
    <definedName name="Qty_FL2" localSheetId="12">#REF!</definedName>
    <definedName name="Qty_FL2">#REF!</definedName>
    <definedName name="rate" localSheetId="15">#REF!</definedName>
    <definedName name="rate" localSheetId="13">#REF!</definedName>
    <definedName name="rate" localSheetId="12">#REF!</definedName>
    <definedName name="rate">#REF!</definedName>
    <definedName name="Rate_DK" localSheetId="15">#REF!</definedName>
    <definedName name="Rate_DK" localSheetId="13">#REF!</definedName>
    <definedName name="Rate_DK" localSheetId="12">#REF!</definedName>
    <definedName name="Rate_DK">#REF!</definedName>
    <definedName name="Rate_FL" localSheetId="15">#REF!</definedName>
    <definedName name="Rate_FL" localSheetId="13">#REF!</definedName>
    <definedName name="Rate_FL" localSheetId="12">#REF!</definedName>
    <definedName name="Rate_FL">#REF!</definedName>
    <definedName name="sd">[1]Sheet1!$D$17</definedName>
    <definedName name="sencount" hidden="1">1</definedName>
    <definedName name="skilled">'[4]1. material rate'!$D$106</definedName>
    <definedName name="sl">[1]Sheet1!$D$10</definedName>
    <definedName name="spr">[1]Sheet1!$D$51</definedName>
    <definedName name="sr">[6]Rates!$D$4</definedName>
    <definedName name="summary" localSheetId="15">#REF!</definedName>
    <definedName name="summary" localSheetId="13">#REF!</definedName>
    <definedName name="summary" localSheetId="12">#REF!</definedName>
    <definedName name="summary">#REF!</definedName>
    <definedName name="terpoil">[1]Sheet1!$D$61</definedName>
    <definedName name="tr">[1]Sheet1!$D$30</definedName>
    <definedName name="truck8t">'[4]1. material rate'!$I$131</definedName>
    <definedName name="unskilled">'[4]1. material rate'!$D$107</definedName>
    <definedName name="ur">[6]Rates!$D$5</definedName>
    <definedName name="usl">[1]Sheet1!$D$11</definedName>
    <definedName name="wdlistee">[1]Sheet1!$D$45</definedName>
    <definedName name="whct">[1]Sheet1!$D$16</definedName>
    <definedName name="WPC">[1]Sheet1!$D$47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 i="38" l="1"/>
  <c r="A33" i="38" s="1"/>
  <c r="A34" i="38" s="1"/>
  <c r="A35" i="38" s="1"/>
  <c r="J23" i="4" l="1"/>
  <c r="J22" i="4"/>
  <c r="J21" i="4"/>
  <c r="J14" i="4"/>
  <c r="J13" i="4"/>
  <c r="X32" i="27"/>
  <c r="Y32" i="27"/>
  <c r="Z32" i="27"/>
  <c r="AA32" i="27"/>
  <c r="AB32" i="27"/>
  <c r="AC32" i="27"/>
  <c r="AD32" i="27"/>
  <c r="AE32" i="27"/>
  <c r="AF32" i="27"/>
  <c r="AG32" i="27"/>
  <c r="AH32" i="27"/>
  <c r="AI32" i="27"/>
  <c r="AJ32" i="27"/>
  <c r="AK32" i="27"/>
  <c r="AL32" i="27"/>
  <c r="AM32" i="27"/>
  <c r="AN32" i="27"/>
  <c r="X33" i="27"/>
  <c r="Y33" i="27"/>
  <c r="Z33" i="27"/>
  <c r="AA33" i="27"/>
  <c r="AB33" i="27"/>
  <c r="AC33" i="27"/>
  <c r="AD33" i="27"/>
  <c r="AE33" i="27"/>
  <c r="AF33" i="27"/>
  <c r="AG33" i="27"/>
  <c r="AH33" i="27"/>
  <c r="AI33" i="27"/>
  <c r="AJ33" i="27"/>
  <c r="AK33" i="27"/>
  <c r="AL33" i="27"/>
  <c r="AM33" i="27"/>
  <c r="AN33" i="27"/>
  <c r="X34" i="27"/>
  <c r="Y34" i="27"/>
  <c r="Z34" i="27"/>
  <c r="AA34" i="27"/>
  <c r="AB34" i="27"/>
  <c r="AC34" i="27"/>
  <c r="AD34" i="27"/>
  <c r="AE34" i="27"/>
  <c r="AF34" i="27"/>
  <c r="AG34" i="27"/>
  <c r="AH34" i="27"/>
  <c r="AI34" i="27"/>
  <c r="AJ34" i="27"/>
  <c r="AK34" i="27"/>
  <c r="AL34" i="27"/>
  <c r="AM34" i="27"/>
  <c r="AN34" i="27"/>
  <c r="X35" i="27"/>
  <c r="Y35" i="27"/>
  <c r="Z35" i="27"/>
  <c r="AA35" i="27"/>
  <c r="AB35" i="27"/>
  <c r="AC35" i="27"/>
  <c r="AD35" i="27"/>
  <c r="AE35" i="27"/>
  <c r="AF35" i="27"/>
  <c r="AG35" i="27"/>
  <c r="AH35" i="27"/>
  <c r="AI35" i="27"/>
  <c r="AJ35" i="27"/>
  <c r="AK35" i="27"/>
  <c r="AL35" i="27"/>
  <c r="AM35" i="27"/>
  <c r="AN35" i="27"/>
  <c r="X36" i="27"/>
  <c r="Y36" i="27"/>
  <c r="Z36" i="27"/>
  <c r="AA36" i="27"/>
  <c r="AB36" i="27"/>
  <c r="AC36" i="27"/>
  <c r="AD36" i="27"/>
  <c r="AE36" i="27"/>
  <c r="AF36" i="27"/>
  <c r="AG36" i="27"/>
  <c r="AH36" i="27"/>
  <c r="AI36" i="27"/>
  <c r="AJ36" i="27"/>
  <c r="AK36" i="27"/>
  <c r="AL36" i="27"/>
  <c r="AM36" i="27"/>
  <c r="AN36" i="27"/>
  <c r="X37" i="27"/>
  <c r="Y37" i="27"/>
  <c r="Z37" i="27"/>
  <c r="AA37" i="27"/>
  <c r="AB37" i="27"/>
  <c r="AC37" i="27"/>
  <c r="AD37" i="27"/>
  <c r="AE37" i="27"/>
  <c r="AF37" i="27"/>
  <c r="AG37" i="27"/>
  <c r="AH37" i="27"/>
  <c r="AI37" i="27"/>
  <c r="AJ37" i="27"/>
  <c r="AK37" i="27"/>
  <c r="AL37" i="27"/>
  <c r="AM37" i="27"/>
  <c r="AN37" i="27"/>
  <c r="X38" i="27"/>
  <c r="Y38" i="27"/>
  <c r="Z38" i="27"/>
  <c r="AA38" i="27"/>
  <c r="AB38" i="27"/>
  <c r="AC38" i="27"/>
  <c r="AD38" i="27"/>
  <c r="AE38" i="27"/>
  <c r="AF38" i="27"/>
  <c r="AG38" i="27"/>
  <c r="AH38" i="27"/>
  <c r="AI38" i="27"/>
  <c r="AJ38" i="27"/>
  <c r="AK38" i="27"/>
  <c r="AL38" i="27"/>
  <c r="AM38" i="27"/>
  <c r="AN38" i="27"/>
  <c r="X39" i="27"/>
  <c r="Y39" i="27"/>
  <c r="Z39" i="27"/>
  <c r="AA39" i="27"/>
  <c r="AB39" i="27"/>
  <c r="AC39" i="27"/>
  <c r="AD39" i="27"/>
  <c r="AE39" i="27"/>
  <c r="AF39" i="27"/>
  <c r="AG39" i="27"/>
  <c r="AH39" i="27"/>
  <c r="AI39" i="27"/>
  <c r="AJ39" i="27"/>
  <c r="AK39" i="27"/>
  <c r="AL39" i="27"/>
  <c r="AM39" i="27"/>
  <c r="AN39" i="27"/>
  <c r="X40" i="27"/>
  <c r="Y40" i="27"/>
  <c r="Z40" i="27"/>
  <c r="AA40" i="27"/>
  <c r="AB40" i="27"/>
  <c r="AC40" i="27"/>
  <c r="AD40" i="27"/>
  <c r="AE40" i="27"/>
  <c r="AF40" i="27"/>
  <c r="AG40" i="27"/>
  <c r="AH40" i="27"/>
  <c r="AI40" i="27"/>
  <c r="AJ40" i="27"/>
  <c r="AK40" i="27"/>
  <c r="AL40" i="27"/>
  <c r="AM40" i="27"/>
  <c r="AN40" i="27"/>
  <c r="X41" i="27"/>
  <c r="Y41" i="27"/>
  <c r="Z41" i="27"/>
  <c r="AA41" i="27"/>
  <c r="AB41" i="27"/>
  <c r="AC41" i="27"/>
  <c r="AD41" i="27"/>
  <c r="AE41" i="27"/>
  <c r="AF41" i="27"/>
  <c r="AG41" i="27"/>
  <c r="AH41" i="27"/>
  <c r="AI41" i="27"/>
  <c r="AJ41" i="27"/>
  <c r="AK41" i="27"/>
  <c r="AL41" i="27"/>
  <c r="AM41" i="27"/>
  <c r="AN41" i="27"/>
  <c r="X42" i="27"/>
  <c r="Y42" i="27"/>
  <c r="Z42" i="27"/>
  <c r="AA42" i="27"/>
  <c r="AB42" i="27"/>
  <c r="AC42" i="27"/>
  <c r="AD42" i="27"/>
  <c r="AE42" i="27"/>
  <c r="AF42" i="27"/>
  <c r="AG42" i="27"/>
  <c r="AH42" i="27"/>
  <c r="AI42" i="27"/>
  <c r="AJ42" i="27"/>
  <c r="AK42" i="27"/>
  <c r="AL42" i="27"/>
  <c r="AM42" i="27"/>
  <c r="AN42" i="27"/>
  <c r="X43" i="27"/>
  <c r="Y43" i="27"/>
  <c r="Z43" i="27"/>
  <c r="AA43" i="27"/>
  <c r="AB43" i="27"/>
  <c r="AC43" i="27"/>
  <c r="AD43" i="27"/>
  <c r="AE43" i="27"/>
  <c r="AF43" i="27"/>
  <c r="AG43" i="27"/>
  <c r="AH43" i="27"/>
  <c r="AI43" i="27"/>
  <c r="AJ43" i="27"/>
  <c r="AK43" i="27"/>
  <c r="AL43" i="27"/>
  <c r="AM43" i="27"/>
  <c r="AN43" i="27"/>
  <c r="X44" i="27"/>
  <c r="Y44" i="27"/>
  <c r="Z44" i="27"/>
  <c r="AA44" i="27"/>
  <c r="AB44" i="27"/>
  <c r="AC44" i="27"/>
  <c r="AD44" i="27"/>
  <c r="AE44" i="27"/>
  <c r="AF44" i="27"/>
  <c r="AG44" i="27"/>
  <c r="AH44" i="27"/>
  <c r="AI44" i="27"/>
  <c r="AJ44" i="27"/>
  <c r="AK44" i="27"/>
  <c r="AL44" i="27"/>
  <c r="AM44" i="27"/>
  <c r="AN44" i="27"/>
  <c r="X45" i="27"/>
  <c r="Y45" i="27"/>
  <c r="Z45" i="27"/>
  <c r="AA45" i="27"/>
  <c r="AB45" i="27"/>
  <c r="AC45" i="27"/>
  <c r="AD45" i="27"/>
  <c r="AE45" i="27"/>
  <c r="AF45" i="27"/>
  <c r="AG45" i="27"/>
  <c r="AH45" i="27"/>
  <c r="AI45" i="27"/>
  <c r="AJ45" i="27"/>
  <c r="AK45" i="27"/>
  <c r="AL45" i="27"/>
  <c r="AM45" i="27"/>
  <c r="AN45" i="27"/>
  <c r="X46" i="27"/>
  <c r="Y46" i="27"/>
  <c r="Z46" i="27"/>
  <c r="AA46" i="27"/>
  <c r="AB46" i="27"/>
  <c r="AC46" i="27"/>
  <c r="AD46" i="27"/>
  <c r="AE46" i="27"/>
  <c r="AF46" i="27"/>
  <c r="AG46" i="27"/>
  <c r="AH46" i="27"/>
  <c r="AI46" i="27"/>
  <c r="AJ46" i="27"/>
  <c r="AK46" i="27"/>
  <c r="AL46" i="27"/>
  <c r="AM46" i="27"/>
  <c r="AN46" i="27"/>
  <c r="X47" i="27"/>
  <c r="Y47" i="27"/>
  <c r="Z47" i="27"/>
  <c r="AA47" i="27"/>
  <c r="AB47" i="27"/>
  <c r="AC47" i="27"/>
  <c r="AD47" i="27"/>
  <c r="AE47" i="27"/>
  <c r="AF47" i="27"/>
  <c r="AG47" i="27"/>
  <c r="AH47" i="27"/>
  <c r="AI47" i="27"/>
  <c r="AJ47" i="27"/>
  <c r="AK47" i="27"/>
  <c r="AL47" i="27"/>
  <c r="AM47" i="27"/>
  <c r="AN47" i="27"/>
  <c r="X48" i="27"/>
  <c r="Y48" i="27"/>
  <c r="Z48" i="27"/>
  <c r="AA48" i="27"/>
  <c r="AB48" i="27"/>
  <c r="AC48" i="27"/>
  <c r="AD48" i="27"/>
  <c r="AE48" i="27"/>
  <c r="AF48" i="27"/>
  <c r="AG48" i="27"/>
  <c r="AH48" i="27"/>
  <c r="AI48" i="27"/>
  <c r="AJ48" i="27"/>
  <c r="AK48" i="27"/>
  <c r="AL48" i="27"/>
  <c r="AM48" i="27"/>
  <c r="AN48" i="27"/>
  <c r="X49" i="27"/>
  <c r="Y49" i="27"/>
  <c r="Z49" i="27"/>
  <c r="AA49" i="27"/>
  <c r="AB49" i="27"/>
  <c r="AC49" i="27"/>
  <c r="AD49" i="27"/>
  <c r="AE49" i="27"/>
  <c r="AF49" i="27"/>
  <c r="AG49" i="27"/>
  <c r="AH49" i="27"/>
  <c r="AI49" i="27"/>
  <c r="AJ49" i="27"/>
  <c r="AK49" i="27"/>
  <c r="AL49" i="27"/>
  <c r="AM49" i="27"/>
  <c r="AN49" i="27"/>
  <c r="X50" i="27"/>
  <c r="Y50" i="27"/>
  <c r="Z50" i="27"/>
  <c r="AA50" i="27"/>
  <c r="AB50" i="27"/>
  <c r="AC50" i="27"/>
  <c r="AD50" i="27"/>
  <c r="AE50" i="27"/>
  <c r="AF50" i="27"/>
  <c r="AG50" i="27"/>
  <c r="AH50" i="27"/>
  <c r="AI50" i="27"/>
  <c r="AJ50" i="27"/>
  <c r="AK50" i="27"/>
  <c r="AL50" i="27"/>
  <c r="AM50" i="27"/>
  <c r="AN50" i="27"/>
  <c r="X51" i="27"/>
  <c r="Y51" i="27"/>
  <c r="Z51" i="27"/>
  <c r="AA51" i="27"/>
  <c r="AB51" i="27"/>
  <c r="AC51" i="27"/>
  <c r="AD51" i="27"/>
  <c r="AE51" i="27"/>
  <c r="AF51" i="27"/>
  <c r="AG51" i="27"/>
  <c r="AH51" i="27"/>
  <c r="AI51" i="27"/>
  <c r="AJ51" i="27"/>
  <c r="AK51" i="27"/>
  <c r="AL51" i="27"/>
  <c r="AM51" i="27"/>
  <c r="AN51" i="27"/>
  <c r="X52" i="27"/>
  <c r="Y52" i="27"/>
  <c r="Z52" i="27"/>
  <c r="AA52" i="27"/>
  <c r="AB52" i="27"/>
  <c r="AC52" i="27"/>
  <c r="AD52" i="27"/>
  <c r="AE52" i="27"/>
  <c r="AF52" i="27"/>
  <c r="AG52" i="27"/>
  <c r="AH52" i="27"/>
  <c r="AI52" i="27"/>
  <c r="AJ52" i="27"/>
  <c r="AK52" i="27"/>
  <c r="AL52" i="27"/>
  <c r="AM52" i="27"/>
  <c r="AN52" i="27"/>
  <c r="Y31" i="27"/>
  <c r="Z31" i="27"/>
  <c r="AA31" i="27"/>
  <c r="AB31" i="27"/>
  <c r="AC31" i="27"/>
  <c r="AD31" i="27"/>
  <c r="AE31" i="27"/>
  <c r="AF31" i="27"/>
  <c r="AG31" i="27"/>
  <c r="AH31" i="27"/>
  <c r="AI31" i="27"/>
  <c r="AJ31" i="27"/>
  <c r="AK31" i="27"/>
  <c r="AL31" i="27"/>
  <c r="AM31" i="27"/>
  <c r="AN31" i="27"/>
  <c r="X31" i="27"/>
  <c r="N4" i="39"/>
  <c r="J7" i="4"/>
  <c r="J8" i="4"/>
  <c r="J9" i="4"/>
  <c r="J10" i="4"/>
  <c r="J11" i="4"/>
  <c r="J12" i="4"/>
  <c r="J4" i="4"/>
  <c r="J14" i="29" l="1"/>
  <c r="J30" i="29"/>
  <c r="J39" i="29"/>
  <c r="J58" i="29"/>
  <c r="J61" i="29"/>
  <c r="J86" i="29"/>
  <c r="J89" i="29"/>
  <c r="J93" i="29"/>
  <c r="J127" i="29"/>
  <c r="J128" i="29"/>
  <c r="J147" i="29"/>
  <c r="J157" i="29"/>
  <c r="J160" i="29"/>
  <c r="L13" i="43"/>
  <c r="L18" i="43"/>
  <c r="L23" i="43"/>
  <c r="L28" i="43"/>
  <c r="L34" i="43"/>
  <c r="L39" i="43"/>
  <c r="L43" i="43"/>
  <c r="M4" i="44"/>
  <c r="M5" i="44"/>
  <c r="M6" i="44"/>
  <c r="M7" i="44"/>
  <c r="M8" i="44"/>
  <c r="M9" i="44"/>
  <c r="M10" i="44"/>
  <c r="M11" i="44"/>
  <c r="M12" i="44"/>
  <c r="M13" i="44"/>
  <c r="M14" i="44"/>
  <c r="M15" i="44"/>
  <c r="M16" i="44"/>
  <c r="M17" i="44"/>
  <c r="M18" i="44"/>
  <c r="M19" i="44"/>
  <c r="M20" i="44"/>
  <c r="M21" i="44"/>
  <c r="M22" i="44"/>
  <c r="M23" i="44"/>
  <c r="M24" i="44"/>
  <c r="M25" i="44"/>
  <c r="M26" i="44"/>
  <c r="M27" i="44"/>
  <c r="M28" i="44"/>
  <c r="M29" i="44"/>
  <c r="M30" i="44"/>
  <c r="M31" i="44"/>
  <c r="M32" i="44"/>
  <c r="M33" i="44"/>
  <c r="M34" i="44"/>
  <c r="M35" i="44"/>
  <c r="M36" i="44"/>
  <c r="M37" i="44"/>
  <c r="M38" i="44"/>
  <c r="M39" i="44"/>
  <c r="M40" i="44"/>
  <c r="M41" i="44"/>
  <c r="M42" i="44"/>
  <c r="M43" i="44"/>
  <c r="M44" i="44"/>
  <c r="M45" i="44"/>
  <c r="M46" i="44"/>
  <c r="M47" i="44"/>
  <c r="M3" i="44"/>
  <c r="L6" i="42"/>
  <c r="L7" i="42"/>
  <c r="L8" i="42"/>
  <c r="L9" i="42"/>
  <c r="L10" i="42"/>
  <c r="L11" i="42"/>
  <c r="L12" i="42"/>
  <c r="L13" i="42"/>
  <c r="L14" i="42"/>
  <c r="L19" i="42"/>
  <c r="L23" i="42"/>
  <c r="L24" i="42"/>
  <c r="L25" i="42"/>
  <c r="L26" i="42"/>
  <c r="L27" i="42"/>
  <c r="L28" i="42"/>
  <c r="L29" i="42"/>
  <c r="L30" i="42"/>
  <c r="L31" i="42"/>
  <c r="L32" i="42"/>
  <c r="L33" i="42"/>
  <c r="L34" i="42"/>
  <c r="L35" i="42"/>
  <c r="L36" i="42"/>
  <c r="L37" i="42"/>
  <c r="L38" i="42"/>
  <c r="L39" i="42"/>
  <c r="L40" i="42"/>
  <c r="L41" i="42"/>
  <c r="L4" i="42"/>
  <c r="L5" i="41"/>
  <c r="L22" i="41"/>
  <c r="L37" i="41"/>
  <c r="L38" i="41"/>
  <c r="L52" i="41"/>
  <c r="L79" i="41"/>
  <c r="L4" i="41"/>
  <c r="M5" i="39"/>
  <c r="M6" i="39"/>
  <c r="M7" i="39"/>
  <c r="M8" i="39"/>
  <c r="M12" i="39"/>
  <c r="M16" i="39"/>
  <c r="M23" i="39"/>
  <c r="M25" i="39"/>
  <c r="M26" i="39"/>
  <c r="M27" i="39"/>
  <c r="M28" i="39"/>
  <c r="M29" i="39"/>
  <c r="M30" i="39"/>
  <c r="M31" i="39"/>
  <c r="M32" i="39"/>
  <c r="M33" i="39"/>
  <c r="M34" i="39"/>
  <c r="M35" i="39"/>
  <c r="M36" i="39"/>
  <c r="M37" i="39"/>
  <c r="M38" i="39"/>
  <c r="M40" i="39"/>
  <c r="M41" i="39"/>
  <c r="M42" i="39"/>
  <c r="M43" i="39"/>
  <c r="M44" i="39"/>
  <c r="M45" i="39"/>
  <c r="M46" i="39"/>
  <c r="M47" i="39"/>
  <c r="M48" i="39"/>
  <c r="M84" i="39"/>
  <c r="M85" i="39"/>
  <c r="M86" i="39"/>
  <c r="M4" i="39"/>
  <c r="A3" i="51"/>
  <c r="A101" i="51" s="1"/>
  <c r="I106" i="51"/>
  <c r="E106" i="51"/>
  <c r="F106" i="51" s="1"/>
  <c r="I105" i="51"/>
  <c r="E105" i="51"/>
  <c r="F105" i="51" s="1"/>
  <c r="I104" i="51"/>
  <c r="E104" i="51"/>
  <c r="F104" i="51" s="1"/>
  <c r="I103" i="51"/>
  <c r="E103" i="51"/>
  <c r="F103" i="51" s="1"/>
  <c r="I102" i="51"/>
  <c r="E102" i="51"/>
  <c r="F102" i="51" s="1"/>
  <c r="F101" i="51"/>
  <c r="I100" i="51"/>
  <c r="F100" i="51"/>
  <c r="C100" i="51"/>
  <c r="I99" i="51"/>
  <c r="F99" i="51"/>
  <c r="F98" i="51"/>
  <c r="I97" i="51"/>
  <c r="E97" i="51"/>
  <c r="F97" i="51" s="1"/>
  <c r="I96" i="51"/>
  <c r="E96" i="51"/>
  <c r="F96" i="51" s="1"/>
  <c r="I95" i="51"/>
  <c r="E95" i="51"/>
  <c r="F95" i="51" s="1"/>
  <c r="I94" i="51"/>
  <c r="E94" i="51"/>
  <c r="F94" i="51" s="1"/>
  <c r="F93" i="51"/>
  <c r="I92" i="51"/>
  <c r="E92" i="51"/>
  <c r="F92" i="51" s="1"/>
  <c r="I91" i="51"/>
  <c r="E91" i="51"/>
  <c r="F91" i="51" s="1"/>
  <c r="F90" i="51"/>
  <c r="I73" i="51"/>
  <c r="F73" i="51"/>
  <c r="I72" i="51"/>
  <c r="E72" i="51"/>
  <c r="F72" i="51" s="1"/>
  <c r="I71" i="51"/>
  <c r="E71" i="51"/>
  <c r="F71" i="51" s="1"/>
  <c r="F70" i="51"/>
  <c r="I69" i="51"/>
  <c r="E69" i="51"/>
  <c r="F69" i="51" s="1"/>
  <c r="I68" i="51"/>
  <c r="E68" i="51"/>
  <c r="F68" i="51" s="1"/>
  <c r="I67" i="51"/>
  <c r="E67" i="51"/>
  <c r="F66" i="51"/>
  <c r="I65" i="51"/>
  <c r="F65" i="51"/>
  <c r="I64" i="51"/>
  <c r="E64" i="51"/>
  <c r="F64" i="51" s="1"/>
  <c r="I63" i="51"/>
  <c r="E63" i="51"/>
  <c r="F63" i="51" s="1"/>
  <c r="I62" i="51"/>
  <c r="E62" i="51"/>
  <c r="F62" i="51" s="1"/>
  <c r="I61" i="51"/>
  <c r="E61" i="51"/>
  <c r="F61" i="51" s="1"/>
  <c r="I60" i="51"/>
  <c r="F60" i="51"/>
  <c r="I59" i="51"/>
  <c r="E59" i="51"/>
  <c r="F59" i="51" s="1"/>
  <c r="I58" i="51"/>
  <c r="E58" i="51"/>
  <c r="F58" i="51" s="1"/>
  <c r="I57" i="51"/>
  <c r="E57" i="51"/>
  <c r="F57" i="51" s="1"/>
  <c r="I56" i="51"/>
  <c r="E56" i="51"/>
  <c r="F56" i="51" s="1"/>
  <c r="I55" i="51"/>
  <c r="E55" i="51"/>
  <c r="F55" i="51" s="1"/>
  <c r="I54" i="51"/>
  <c r="E54" i="51"/>
  <c r="F54" i="51" s="1"/>
  <c r="I53" i="51"/>
  <c r="E53" i="51"/>
  <c r="F53" i="51" s="1"/>
  <c r="I52" i="51"/>
  <c r="E52" i="51"/>
  <c r="F52" i="51" s="1"/>
  <c r="I51" i="51"/>
  <c r="E51" i="51"/>
  <c r="F51" i="51" s="1"/>
  <c r="I50" i="51"/>
  <c r="E50" i="51"/>
  <c r="F50" i="51" s="1"/>
  <c r="I49" i="51"/>
  <c r="E49" i="51"/>
  <c r="F49" i="51" s="1"/>
  <c r="I48" i="51"/>
  <c r="E48" i="51"/>
  <c r="F48" i="51" s="1"/>
  <c r="I47" i="51"/>
  <c r="E47" i="51"/>
  <c r="F47" i="51" s="1"/>
  <c r="I46" i="51"/>
  <c r="E46" i="51"/>
  <c r="F46" i="51" s="1"/>
  <c r="F45" i="51"/>
  <c r="E19" i="51"/>
  <c r="F19" i="51" s="1"/>
  <c r="F18" i="51"/>
  <c r="E17" i="51"/>
  <c r="F17" i="51" s="1"/>
  <c r="E16" i="51"/>
  <c r="F16" i="51" s="1"/>
  <c r="E15" i="51"/>
  <c r="F15" i="51" s="1"/>
  <c r="E14" i="51"/>
  <c r="F14" i="51" s="1"/>
  <c r="E13" i="51"/>
  <c r="F13" i="51" s="1"/>
  <c r="E12" i="51"/>
  <c r="F12" i="51" s="1"/>
  <c r="E11" i="51"/>
  <c r="F11" i="51" s="1"/>
  <c r="F10" i="51"/>
  <c r="F9" i="51"/>
  <c r="E8" i="51"/>
  <c r="F8" i="51" s="1"/>
  <c r="F7" i="51"/>
  <c r="E6" i="51"/>
  <c r="F6" i="51" s="1"/>
  <c r="E5" i="51"/>
  <c r="F5" i="51" s="1"/>
  <c r="F4" i="51"/>
  <c r="F3" i="51"/>
  <c r="F2" i="51"/>
  <c r="I7" i="4"/>
  <c r="I8" i="4"/>
  <c r="I9" i="4"/>
  <c r="I10" i="4"/>
  <c r="I11" i="4"/>
  <c r="I12" i="4"/>
  <c r="I13" i="4"/>
  <c r="I14" i="4"/>
  <c r="I15" i="4"/>
  <c r="I16" i="4"/>
  <c r="I17" i="4"/>
  <c r="I18" i="4"/>
  <c r="I19" i="4"/>
  <c r="I20" i="4"/>
  <c r="I21" i="4"/>
  <c r="I22" i="4"/>
  <c r="I23" i="4"/>
  <c r="I24" i="4"/>
  <c r="I25" i="4"/>
  <c r="I26" i="4"/>
  <c r="I27" i="4"/>
  <c r="I28" i="4"/>
  <c r="I29" i="4"/>
  <c r="I30" i="4"/>
  <c r="I31" i="4"/>
  <c r="I32" i="4"/>
  <c r="I33" i="4"/>
  <c r="I40" i="4"/>
  <c r="I41" i="4"/>
  <c r="I42" i="4"/>
  <c r="I43" i="4"/>
  <c r="I44" i="4"/>
  <c r="I45" i="4"/>
  <c r="I46" i="4"/>
  <c r="I47" i="4"/>
  <c r="I48" i="4"/>
  <c r="I49" i="4"/>
  <c r="I50" i="4"/>
  <c r="I51" i="4"/>
  <c r="I52" i="4"/>
  <c r="I53" i="4"/>
  <c r="I54" i="4"/>
  <c r="I55" i="4"/>
  <c r="I56" i="4"/>
  <c r="I57" i="4"/>
  <c r="I58" i="4"/>
  <c r="I60" i="4"/>
  <c r="I61" i="4"/>
  <c r="I62" i="4"/>
  <c r="I63" i="4"/>
  <c r="I64" i="4"/>
  <c r="I65" i="4"/>
  <c r="I66" i="4"/>
  <c r="I67" i="4"/>
  <c r="I68" i="4"/>
  <c r="I69" i="4"/>
  <c r="I70" i="4"/>
  <c r="I71" i="4"/>
  <c r="I72" i="4"/>
  <c r="I74" i="4"/>
  <c r="I75" i="4"/>
  <c r="I76" i="4"/>
  <c r="I77" i="4"/>
  <c r="I4" i="4"/>
  <c r="D30" i="34" l="1"/>
  <c r="C51" i="43"/>
  <c r="C52" i="43" s="1"/>
  <c r="C53" i="43" s="1"/>
  <c r="C48" i="43"/>
  <c r="G92" i="29"/>
  <c r="J92" i="29" s="1"/>
  <c r="G6" i="29"/>
  <c r="J6" i="29" s="1"/>
  <c r="G7" i="29"/>
  <c r="J7" i="29" s="1"/>
  <c r="G8" i="29"/>
  <c r="J8" i="29" s="1"/>
  <c r="G9" i="29"/>
  <c r="J9" i="29" s="1"/>
  <c r="G10" i="29"/>
  <c r="J10" i="29" s="1"/>
  <c r="G11" i="29"/>
  <c r="J11" i="29" s="1"/>
  <c r="G12" i="29"/>
  <c r="J12" i="29" s="1"/>
  <c r="G13" i="29"/>
  <c r="J13" i="29" s="1"/>
  <c r="G15" i="29"/>
  <c r="J15" i="29" s="1"/>
  <c r="G16" i="29"/>
  <c r="J16" i="29" s="1"/>
  <c r="G17" i="29"/>
  <c r="J17" i="29" s="1"/>
  <c r="G18" i="29"/>
  <c r="J18" i="29" s="1"/>
  <c r="G19" i="29"/>
  <c r="J19" i="29" s="1"/>
  <c r="G20" i="29"/>
  <c r="J20" i="29" s="1"/>
  <c r="G21" i="29"/>
  <c r="J21" i="29" s="1"/>
  <c r="G22" i="29"/>
  <c r="J22" i="29" s="1"/>
  <c r="G23" i="29"/>
  <c r="J23" i="29" s="1"/>
  <c r="G24" i="29"/>
  <c r="J24" i="29" s="1"/>
  <c r="G25" i="29"/>
  <c r="J25" i="29" s="1"/>
  <c r="G26" i="29"/>
  <c r="J26" i="29" s="1"/>
  <c r="G27" i="29"/>
  <c r="J27" i="29" s="1"/>
  <c r="G28" i="29"/>
  <c r="J28" i="29" s="1"/>
  <c r="G29" i="29"/>
  <c r="J29" i="29" s="1"/>
  <c r="G31" i="29"/>
  <c r="J31" i="29" s="1"/>
  <c r="G32" i="29"/>
  <c r="J32" i="29" s="1"/>
  <c r="G33" i="29"/>
  <c r="J33" i="29" s="1"/>
  <c r="G34" i="29"/>
  <c r="J34" i="29" s="1"/>
  <c r="G35" i="29"/>
  <c r="J35" i="29" s="1"/>
  <c r="G36" i="29"/>
  <c r="J36" i="29" s="1"/>
  <c r="G37" i="29"/>
  <c r="J37" i="29" s="1"/>
  <c r="G38" i="29"/>
  <c r="J38" i="29" s="1"/>
  <c r="G40" i="29"/>
  <c r="J40" i="29" s="1"/>
  <c r="G41" i="29"/>
  <c r="J41" i="29" s="1"/>
  <c r="G42" i="29"/>
  <c r="J42" i="29" s="1"/>
  <c r="G43" i="29"/>
  <c r="J43" i="29" s="1"/>
  <c r="G44" i="29"/>
  <c r="J44" i="29" s="1"/>
  <c r="G45" i="29"/>
  <c r="J45" i="29" s="1"/>
  <c r="G46" i="29"/>
  <c r="J46" i="29" s="1"/>
  <c r="G47" i="29"/>
  <c r="J47" i="29" s="1"/>
  <c r="G48" i="29"/>
  <c r="J48" i="29" s="1"/>
  <c r="G49" i="29"/>
  <c r="J49" i="29" s="1"/>
  <c r="G50" i="29"/>
  <c r="J50" i="29" s="1"/>
  <c r="G51" i="29"/>
  <c r="J51" i="29" s="1"/>
  <c r="G52" i="29"/>
  <c r="J52" i="29" s="1"/>
  <c r="G53" i="29"/>
  <c r="J53" i="29" s="1"/>
  <c r="G54" i="29"/>
  <c r="J54" i="29" s="1"/>
  <c r="G55" i="29"/>
  <c r="J55" i="29" s="1"/>
  <c r="G56" i="29"/>
  <c r="J56" i="29" s="1"/>
  <c r="G57" i="29"/>
  <c r="J57" i="29" s="1"/>
  <c r="G59" i="29"/>
  <c r="J59" i="29" s="1"/>
  <c r="G60" i="29"/>
  <c r="J60" i="29" s="1"/>
  <c r="G62" i="29"/>
  <c r="J62" i="29" s="1"/>
  <c r="G63" i="29"/>
  <c r="J63" i="29" s="1"/>
  <c r="G64" i="29"/>
  <c r="J64" i="29" s="1"/>
  <c r="G65" i="29"/>
  <c r="J65" i="29" s="1"/>
  <c r="G66" i="29"/>
  <c r="J66" i="29" s="1"/>
  <c r="G67" i="29"/>
  <c r="J67" i="29" s="1"/>
  <c r="G68" i="29"/>
  <c r="J68" i="29" s="1"/>
  <c r="G69" i="29"/>
  <c r="J69" i="29" s="1"/>
  <c r="G70" i="29"/>
  <c r="J70" i="29" s="1"/>
  <c r="G71" i="29"/>
  <c r="J71" i="29" s="1"/>
  <c r="G72" i="29"/>
  <c r="J72" i="29" s="1"/>
  <c r="G73" i="29"/>
  <c r="J73" i="29" s="1"/>
  <c r="G74" i="29"/>
  <c r="J74" i="29" s="1"/>
  <c r="G75" i="29"/>
  <c r="J75" i="29" s="1"/>
  <c r="G76" i="29"/>
  <c r="J76" i="29" s="1"/>
  <c r="G77" i="29"/>
  <c r="J77" i="29" s="1"/>
  <c r="G78" i="29"/>
  <c r="J78" i="29" s="1"/>
  <c r="G79" i="29"/>
  <c r="J79" i="29" s="1"/>
  <c r="G80" i="29"/>
  <c r="J80" i="29" s="1"/>
  <c r="G81" i="29"/>
  <c r="J81" i="29" s="1"/>
  <c r="G82" i="29"/>
  <c r="J82" i="29" s="1"/>
  <c r="G83" i="29"/>
  <c r="J83" i="29" s="1"/>
  <c r="G84" i="29"/>
  <c r="J84" i="29" s="1"/>
  <c r="G85" i="29"/>
  <c r="J85" i="29" s="1"/>
  <c r="G87" i="29"/>
  <c r="J87" i="29" s="1"/>
  <c r="G88" i="29"/>
  <c r="J88" i="29" s="1"/>
  <c r="G90" i="29"/>
  <c r="J90" i="29" s="1"/>
  <c r="G91" i="29"/>
  <c r="J91" i="29" s="1"/>
  <c r="G94" i="29"/>
  <c r="J94" i="29" s="1"/>
  <c r="G95" i="29"/>
  <c r="J95" i="29" s="1"/>
  <c r="G96" i="29"/>
  <c r="J96" i="29" s="1"/>
  <c r="G97" i="29"/>
  <c r="J97" i="29" s="1"/>
  <c r="G98" i="29"/>
  <c r="J98" i="29" s="1"/>
  <c r="G99" i="29"/>
  <c r="J99" i="29" s="1"/>
  <c r="G100" i="29"/>
  <c r="J100" i="29" s="1"/>
  <c r="G101" i="29"/>
  <c r="J101" i="29" s="1"/>
  <c r="G102" i="29"/>
  <c r="J102" i="29" s="1"/>
  <c r="G103" i="29"/>
  <c r="J103" i="29" s="1"/>
  <c r="G104" i="29"/>
  <c r="J104" i="29" s="1"/>
  <c r="G105" i="29"/>
  <c r="J105" i="29" s="1"/>
  <c r="G106" i="29"/>
  <c r="J106" i="29" s="1"/>
  <c r="G107" i="29"/>
  <c r="J107" i="29" s="1"/>
  <c r="G108" i="29"/>
  <c r="J108" i="29" s="1"/>
  <c r="G109" i="29"/>
  <c r="J109" i="29" s="1"/>
  <c r="G110" i="29"/>
  <c r="J110" i="29" s="1"/>
  <c r="G111" i="29"/>
  <c r="J111" i="29" s="1"/>
  <c r="G112" i="29"/>
  <c r="J112" i="29" s="1"/>
  <c r="G113" i="29"/>
  <c r="J113" i="29" s="1"/>
  <c r="G114" i="29"/>
  <c r="J114" i="29" s="1"/>
  <c r="G115" i="29"/>
  <c r="J115" i="29" s="1"/>
  <c r="G116" i="29"/>
  <c r="J116" i="29" s="1"/>
  <c r="G117" i="29"/>
  <c r="J117" i="29" s="1"/>
  <c r="G118" i="29"/>
  <c r="J118" i="29" s="1"/>
  <c r="G119" i="29"/>
  <c r="J119" i="29" s="1"/>
  <c r="G120" i="29"/>
  <c r="J120" i="29" s="1"/>
  <c r="G121" i="29"/>
  <c r="J121" i="29" s="1"/>
  <c r="G122" i="29"/>
  <c r="J122" i="29" s="1"/>
  <c r="G123" i="29"/>
  <c r="J123" i="29" s="1"/>
  <c r="G124" i="29"/>
  <c r="J124" i="29" s="1"/>
  <c r="G125" i="29"/>
  <c r="J125" i="29" s="1"/>
  <c r="G126" i="29"/>
  <c r="J126" i="29" s="1"/>
  <c r="G5" i="29"/>
  <c r="J5" i="29" s="1"/>
  <c r="A21" i="16"/>
  <c r="A22" i="16" s="1"/>
  <c r="A23" i="16" s="1"/>
  <c r="A26" i="16"/>
  <c r="C339" i="50"/>
  <c r="C340" i="50"/>
  <c r="C341" i="50"/>
  <c r="C342" i="50"/>
  <c r="C343" i="50"/>
  <c r="C344" i="50"/>
  <c r="C338" i="50"/>
  <c r="C327" i="50"/>
  <c r="C328" i="50"/>
  <c r="C329" i="50"/>
  <c r="C330" i="50"/>
  <c r="C331" i="50"/>
  <c r="C332" i="50"/>
  <c r="C333" i="50"/>
  <c r="C326" i="50"/>
  <c r="D318" i="50"/>
  <c r="D319" i="50"/>
  <c r="D320" i="50"/>
  <c r="D317" i="50"/>
  <c r="C309" i="50"/>
  <c r="C310" i="50"/>
  <c r="C311" i="50"/>
  <c r="C312" i="50"/>
  <c r="C313" i="50"/>
  <c r="C314" i="50"/>
  <c r="C308" i="50"/>
  <c r="D303" i="50"/>
  <c r="D302" i="50"/>
  <c r="D292" i="50"/>
  <c r="D291" i="50"/>
  <c r="D284" i="50"/>
  <c r="D285" i="50"/>
  <c r="D286" i="50"/>
  <c r="D287" i="50"/>
  <c r="D283" i="50"/>
  <c r="D275" i="50"/>
  <c r="D276" i="50"/>
  <c r="D277" i="50"/>
  <c r="D278" i="50"/>
  <c r="D279" i="50"/>
  <c r="D274" i="50"/>
  <c r="D262" i="50"/>
  <c r="D263" i="50"/>
  <c r="D264" i="50"/>
  <c r="D265" i="50"/>
  <c r="D266" i="50"/>
  <c r="D267" i="50"/>
  <c r="D268" i="50"/>
  <c r="D269" i="50"/>
  <c r="D270" i="50"/>
  <c r="D261" i="50"/>
  <c r="D250" i="50"/>
  <c r="D251" i="50"/>
  <c r="D252" i="50"/>
  <c r="D253" i="50"/>
  <c r="D254" i="50"/>
  <c r="D255" i="50"/>
  <c r="D256" i="50"/>
  <c r="D257" i="50"/>
  <c r="D249" i="50"/>
  <c r="D243" i="50"/>
  <c r="D244" i="50"/>
  <c r="D245" i="50"/>
  <c r="D242" i="50"/>
  <c r="D237" i="50"/>
  <c r="D238" i="50"/>
  <c r="D236" i="50"/>
  <c r="D231" i="50"/>
  <c r="D232" i="50"/>
  <c r="D230" i="50"/>
  <c r="D224" i="50"/>
  <c r="D223" i="50"/>
  <c r="D217" i="50"/>
  <c r="D218" i="50"/>
  <c r="D216" i="50"/>
  <c r="D206" i="50"/>
  <c r="D207" i="50"/>
  <c r="D208" i="50"/>
  <c r="D209" i="50"/>
  <c r="D210" i="50"/>
  <c r="D205" i="50"/>
  <c r="D200" i="50"/>
  <c r="D195" i="50"/>
  <c r="D196" i="50"/>
  <c r="D194" i="50"/>
  <c r="D182" i="50"/>
  <c r="D183" i="50"/>
  <c r="D184" i="50"/>
  <c r="D185" i="50"/>
  <c r="D186" i="50"/>
  <c r="D187" i="50"/>
  <c r="D188" i="50"/>
  <c r="D189" i="50"/>
  <c r="D181" i="50"/>
  <c r="D167" i="50"/>
  <c r="D168" i="50"/>
  <c r="D169" i="50"/>
  <c r="D170" i="50"/>
  <c r="D171" i="50"/>
  <c r="D172" i="50"/>
  <c r="D173" i="50"/>
  <c r="D174" i="50"/>
  <c r="D166" i="50"/>
  <c r="D155" i="50"/>
  <c r="D156" i="50"/>
  <c r="D157" i="50"/>
  <c r="D158" i="50"/>
  <c r="D159" i="50"/>
  <c r="D160" i="50"/>
  <c r="D161" i="50"/>
  <c r="D154" i="50"/>
  <c r="D144" i="50"/>
  <c r="D145" i="50"/>
  <c r="D146" i="50"/>
  <c r="D147" i="50"/>
  <c r="D148" i="50"/>
  <c r="D149" i="50"/>
  <c r="D150" i="50"/>
  <c r="D143" i="50"/>
  <c r="D132" i="50"/>
  <c r="D133" i="50"/>
  <c r="D134" i="50"/>
  <c r="D135" i="50"/>
  <c r="D136" i="50"/>
  <c r="D137" i="50"/>
  <c r="D138" i="50"/>
  <c r="D139" i="50"/>
  <c r="D131" i="50"/>
  <c r="D121" i="50"/>
  <c r="D122" i="50"/>
  <c r="D123" i="50"/>
  <c r="D124" i="50"/>
  <c r="D125" i="50"/>
  <c r="D126" i="50"/>
  <c r="D127" i="50"/>
  <c r="D120" i="50"/>
  <c r="D113" i="50"/>
  <c r="D114" i="50"/>
  <c r="D115" i="50"/>
  <c r="D116" i="50"/>
  <c r="D112" i="50"/>
  <c r="D108" i="50"/>
  <c r="D101" i="50"/>
  <c r="D89" i="50"/>
  <c r="D78" i="50"/>
  <c r="D77" i="50"/>
  <c r="D66" i="50"/>
  <c r="D65" i="50"/>
  <c r="D25" i="50" l="1"/>
  <c r="D24" i="50"/>
  <c r="D23" i="50"/>
  <c r="D22" i="50"/>
  <c r="D21" i="50"/>
  <c r="D20" i="50"/>
  <c r="D19" i="50"/>
  <c r="D18" i="50"/>
  <c r="D17" i="50"/>
  <c r="D16" i="50"/>
  <c r="D11" i="50"/>
  <c r="D10" i="50"/>
  <c r="D5" i="50"/>
  <c r="G149" i="29"/>
  <c r="J149" i="29" s="1"/>
  <c r="G150" i="29"/>
  <c r="J150" i="29" s="1"/>
  <c r="G151" i="29"/>
  <c r="J151" i="29" s="1"/>
  <c r="G152" i="29"/>
  <c r="J152" i="29" s="1"/>
  <c r="G153" i="29"/>
  <c r="J153" i="29" s="1"/>
  <c r="G154" i="29"/>
  <c r="J154" i="29" s="1"/>
  <c r="G155" i="29"/>
  <c r="J155" i="29" s="1"/>
  <c r="G156" i="29"/>
  <c r="J156" i="29" s="1"/>
  <c r="G158" i="29"/>
  <c r="J158" i="29" s="1"/>
  <c r="G159" i="29"/>
  <c r="J159" i="29" s="1"/>
  <c r="G148" i="29"/>
  <c r="J148" i="29" s="1"/>
  <c r="G131" i="29"/>
  <c r="J131" i="29" s="1"/>
  <c r="G132" i="29"/>
  <c r="J132" i="29" s="1"/>
  <c r="G133" i="29"/>
  <c r="J133" i="29" s="1"/>
  <c r="G134" i="29"/>
  <c r="J134" i="29" s="1"/>
  <c r="G135" i="29"/>
  <c r="J135" i="29" s="1"/>
  <c r="G136" i="29"/>
  <c r="J136" i="29" s="1"/>
  <c r="G137" i="29"/>
  <c r="J137" i="29" s="1"/>
  <c r="G138" i="29"/>
  <c r="J138" i="29" s="1"/>
  <c r="G139" i="29"/>
  <c r="J139" i="29" s="1"/>
  <c r="G140" i="29"/>
  <c r="J140" i="29" s="1"/>
  <c r="G141" i="29"/>
  <c r="J141" i="29" s="1"/>
  <c r="G142" i="29"/>
  <c r="J142" i="29" s="1"/>
  <c r="G143" i="29"/>
  <c r="J143" i="29" s="1"/>
  <c r="G144" i="29"/>
  <c r="J144" i="29" s="1"/>
  <c r="G145" i="29"/>
  <c r="J145" i="29" s="1"/>
  <c r="G146" i="29"/>
  <c r="J146" i="29" s="1"/>
  <c r="G130" i="29"/>
  <c r="J130" i="29" s="1"/>
  <c r="I68" i="39"/>
  <c r="M68" i="39" s="1"/>
  <c r="I69" i="39"/>
  <c r="M69" i="39" s="1"/>
  <c r="I70" i="39"/>
  <c r="M70" i="39" s="1"/>
  <c r="I71" i="39"/>
  <c r="M71" i="39" s="1"/>
  <c r="I72" i="39"/>
  <c r="M72" i="39" s="1"/>
  <c r="I73" i="39"/>
  <c r="M73" i="39" s="1"/>
  <c r="I74" i="39"/>
  <c r="M74" i="39" s="1"/>
  <c r="I75" i="39"/>
  <c r="M75" i="39" s="1"/>
  <c r="I76" i="39"/>
  <c r="I77" i="39"/>
  <c r="M77" i="39" s="1"/>
  <c r="I78" i="39"/>
  <c r="M78" i="39" s="1"/>
  <c r="I79" i="39"/>
  <c r="M79" i="39" s="1"/>
  <c r="I80" i="39"/>
  <c r="M80" i="39" s="1"/>
  <c r="I81" i="39"/>
  <c r="M81" i="39" s="1"/>
  <c r="I82" i="39"/>
  <c r="M82" i="39" s="1"/>
  <c r="I83" i="39"/>
  <c r="M83" i="39" s="1"/>
  <c r="I67" i="39"/>
  <c r="M67" i="39" s="1"/>
  <c r="I18" i="39"/>
  <c r="M18" i="39" s="1"/>
  <c r="I19" i="39"/>
  <c r="M19" i="39" s="1"/>
  <c r="I20" i="39"/>
  <c r="M20" i="39" s="1"/>
  <c r="I21" i="39"/>
  <c r="M21" i="39" s="1"/>
  <c r="I22" i="39"/>
  <c r="M22" i="39" s="1"/>
  <c r="I17" i="39"/>
  <c r="M17" i="39" s="1"/>
  <c r="I14" i="39"/>
  <c r="M14" i="39" s="1"/>
  <c r="I15" i="39"/>
  <c r="M15" i="39" s="1"/>
  <c r="I13" i="39"/>
  <c r="M13" i="39" s="1"/>
  <c r="I10" i="39"/>
  <c r="M10" i="39" s="1"/>
  <c r="I11" i="39"/>
  <c r="M11" i="39" s="1"/>
  <c r="I9" i="39"/>
  <c r="M9" i="39" s="1"/>
  <c r="I55" i="39"/>
  <c r="M55" i="39" s="1"/>
  <c r="D25" i="47"/>
  <c r="D24" i="47"/>
  <c r="D23" i="47"/>
  <c r="D22" i="47"/>
  <c r="D21" i="47"/>
  <c r="D20" i="47"/>
  <c r="D19" i="47"/>
  <c r="D18" i="47"/>
  <c r="D17" i="47"/>
  <c r="D16" i="47"/>
  <c r="D11" i="47"/>
  <c r="D10" i="47"/>
  <c r="D5" i="47"/>
  <c r="I6" i="41"/>
  <c r="L6" i="41" s="1"/>
  <c r="J76" i="39" l="1"/>
  <c r="K76" i="39" s="1"/>
  <c r="M76" i="39"/>
  <c r="F5" i="4"/>
  <c r="F6" i="4"/>
  <c r="G6" i="26"/>
  <c r="G7" i="26"/>
  <c r="G8" i="26"/>
  <c r="G9" i="26"/>
  <c r="G10" i="26"/>
  <c r="G11" i="26"/>
  <c r="G12" i="26"/>
  <c r="G13" i="26"/>
  <c r="G14" i="26"/>
  <c r="G15" i="26"/>
  <c r="G16" i="26"/>
  <c r="G17" i="26"/>
  <c r="G18" i="26"/>
  <c r="G19" i="26"/>
  <c r="G20" i="26"/>
  <c r="G21" i="26"/>
  <c r="G22" i="26"/>
  <c r="G23" i="26"/>
  <c r="G24" i="26"/>
  <c r="G25" i="26"/>
  <c r="G26" i="26"/>
  <c r="G27" i="26"/>
  <c r="G28" i="26"/>
  <c r="G29" i="26"/>
  <c r="G30" i="26"/>
  <c r="G31" i="26"/>
  <c r="G32" i="26"/>
  <c r="G33" i="26"/>
  <c r="G34" i="26"/>
  <c r="G35" i="26"/>
  <c r="G36" i="26"/>
  <c r="G37" i="26"/>
  <c r="G38" i="26"/>
  <c r="G39" i="26"/>
  <c r="G40" i="26"/>
  <c r="G41" i="26"/>
  <c r="G42" i="26"/>
  <c r="G43" i="26"/>
  <c r="G44" i="26"/>
  <c r="G45" i="26"/>
  <c r="G46" i="26"/>
  <c r="G47" i="26"/>
  <c r="G48" i="26"/>
  <c r="G49" i="26"/>
  <c r="G50" i="26"/>
  <c r="G51" i="26"/>
  <c r="G52" i="26"/>
  <c r="G53" i="26"/>
  <c r="G5" i="26"/>
  <c r="J6" i="4" l="1"/>
  <c r="I6" i="4"/>
  <c r="J5" i="4"/>
  <c r="I5" i="4"/>
  <c r="I15" i="42"/>
  <c r="L15" i="42" s="1"/>
  <c r="I16" i="42"/>
  <c r="L16" i="42" s="1"/>
  <c r="I17" i="42"/>
  <c r="L17" i="42" s="1"/>
  <c r="I18" i="42"/>
  <c r="L18" i="42" s="1"/>
  <c r="I20" i="42"/>
  <c r="L20" i="42" s="1"/>
  <c r="I21" i="42"/>
  <c r="L21" i="42" s="1"/>
  <c r="I22" i="42"/>
  <c r="L22" i="42" s="1"/>
  <c r="I5" i="42"/>
  <c r="L5" i="42" s="1"/>
  <c r="I12" i="40" l="1"/>
  <c r="L12" i="40" s="1"/>
  <c r="I13" i="40"/>
  <c r="L13" i="40" s="1"/>
  <c r="I14" i="40"/>
  <c r="L14" i="40" s="1"/>
  <c r="I15" i="40"/>
  <c r="L15" i="40" s="1"/>
  <c r="I16" i="40"/>
  <c r="L16" i="40" s="1"/>
  <c r="I17" i="40"/>
  <c r="L17" i="40" s="1"/>
  <c r="I18" i="40"/>
  <c r="L18" i="40" s="1"/>
  <c r="I19" i="40"/>
  <c r="L19" i="40" s="1"/>
  <c r="I20" i="40"/>
  <c r="L20" i="40" s="1"/>
  <c r="I21" i="40"/>
  <c r="L21" i="40" s="1"/>
  <c r="I22" i="40"/>
  <c r="L22" i="40" s="1"/>
  <c r="I23" i="40"/>
  <c r="L23" i="40" s="1"/>
  <c r="I24" i="40"/>
  <c r="L24" i="40" s="1"/>
  <c r="I25" i="40"/>
  <c r="L25" i="40" s="1"/>
  <c r="I26" i="40"/>
  <c r="L26" i="40" s="1"/>
  <c r="I27" i="40"/>
  <c r="L27" i="40" s="1"/>
  <c r="I28" i="40"/>
  <c r="L28" i="40" s="1"/>
  <c r="I29" i="40"/>
  <c r="L29" i="40" s="1"/>
  <c r="I30" i="40"/>
  <c r="L30" i="40" s="1"/>
  <c r="I31" i="40"/>
  <c r="L31" i="40" s="1"/>
  <c r="I32" i="40"/>
  <c r="L32" i="40" s="1"/>
  <c r="I33" i="40"/>
  <c r="L33" i="40" s="1"/>
  <c r="I34" i="40"/>
  <c r="L34" i="40" s="1"/>
  <c r="I35" i="40"/>
  <c r="L35" i="40" s="1"/>
  <c r="I36" i="40"/>
  <c r="L36" i="40" s="1"/>
  <c r="I37" i="40"/>
  <c r="L37" i="40" s="1"/>
  <c r="I38" i="40"/>
  <c r="L38" i="40" s="1"/>
  <c r="I39" i="40"/>
  <c r="L39" i="40" s="1"/>
  <c r="I40" i="40"/>
  <c r="L40" i="40" s="1"/>
  <c r="I41" i="40"/>
  <c r="L41" i="40" s="1"/>
  <c r="I42" i="40"/>
  <c r="L42" i="40" s="1"/>
  <c r="I43" i="40"/>
  <c r="L43" i="40" s="1"/>
  <c r="I44" i="40"/>
  <c r="L44" i="40" s="1"/>
  <c r="I45" i="40"/>
  <c r="L45" i="40" s="1"/>
  <c r="I46" i="40"/>
  <c r="L46" i="40" s="1"/>
  <c r="I47" i="40"/>
  <c r="L47" i="40" s="1"/>
  <c r="I48" i="40"/>
  <c r="L48" i="40" s="1"/>
  <c r="I49" i="40"/>
  <c r="L49" i="40" s="1"/>
  <c r="I50" i="40"/>
  <c r="L50" i="40" s="1"/>
  <c r="I51" i="40"/>
  <c r="L51" i="40" s="1"/>
  <c r="I52" i="40"/>
  <c r="L52" i="40" s="1"/>
  <c r="I53" i="40"/>
  <c r="L53" i="40" s="1"/>
  <c r="I54" i="40"/>
  <c r="L54" i="40" s="1"/>
  <c r="I55" i="40"/>
  <c r="L55" i="40" s="1"/>
  <c r="I56" i="40"/>
  <c r="L56" i="40" s="1"/>
  <c r="I57" i="40"/>
  <c r="L57" i="40" s="1"/>
  <c r="I58" i="40"/>
  <c r="L58" i="40" s="1"/>
  <c r="I59" i="40"/>
  <c r="L59" i="40" s="1"/>
  <c r="I60" i="40"/>
  <c r="L60" i="40" s="1"/>
  <c r="I61" i="40"/>
  <c r="L61" i="40" s="1"/>
  <c r="I62" i="40"/>
  <c r="L62" i="40" s="1"/>
  <c r="I63" i="40"/>
  <c r="L63" i="40" s="1"/>
  <c r="I64" i="40"/>
  <c r="L64" i="40" s="1"/>
  <c r="I65" i="40"/>
  <c r="L65" i="40" s="1"/>
  <c r="I66" i="40"/>
  <c r="L66" i="40" s="1"/>
  <c r="I67" i="40"/>
  <c r="L67" i="40" s="1"/>
  <c r="I68" i="40"/>
  <c r="L68" i="40" s="1"/>
  <c r="I69" i="40"/>
  <c r="L69" i="40" s="1"/>
  <c r="I70" i="40"/>
  <c r="L70" i="40" s="1"/>
  <c r="I71" i="40"/>
  <c r="L71" i="40" s="1"/>
  <c r="I72" i="40"/>
  <c r="L72" i="40" s="1"/>
  <c r="I73" i="40"/>
  <c r="L73" i="40" s="1"/>
  <c r="I75" i="40"/>
  <c r="L75" i="40" s="1"/>
  <c r="I76" i="40"/>
  <c r="L76" i="40" s="1"/>
  <c r="I77" i="40"/>
  <c r="L77" i="40" s="1"/>
  <c r="I78" i="40"/>
  <c r="L78" i="40" s="1"/>
  <c r="I79" i="40"/>
  <c r="L79" i="40" s="1"/>
  <c r="I80" i="40"/>
  <c r="L80" i="40" s="1"/>
  <c r="I81" i="40"/>
  <c r="L81" i="40" s="1"/>
  <c r="I82" i="40"/>
  <c r="L82" i="40" s="1"/>
  <c r="I83" i="40"/>
  <c r="L83" i="40" s="1"/>
  <c r="I84" i="40"/>
  <c r="L84" i="40" s="1"/>
  <c r="I85" i="40"/>
  <c r="L85" i="40" s="1"/>
  <c r="I86" i="40"/>
  <c r="L86" i="40" s="1"/>
  <c r="I87" i="40"/>
  <c r="L87" i="40" s="1"/>
  <c r="I88" i="40"/>
  <c r="L88" i="40" s="1"/>
  <c r="I89" i="40"/>
  <c r="L89" i="40" s="1"/>
  <c r="I90" i="40"/>
  <c r="L90" i="40" s="1"/>
  <c r="I91" i="40"/>
  <c r="L91" i="40" s="1"/>
  <c r="I92" i="40"/>
  <c r="L92" i="40" s="1"/>
  <c r="I93" i="40"/>
  <c r="L93" i="40" s="1"/>
  <c r="I94" i="40"/>
  <c r="L94" i="40" s="1"/>
  <c r="I95" i="40"/>
  <c r="L95" i="40" s="1"/>
  <c r="I96" i="40"/>
  <c r="L96" i="40" s="1"/>
  <c r="I97" i="40"/>
  <c r="L97" i="40" s="1"/>
  <c r="I98" i="40"/>
  <c r="L98" i="40" s="1"/>
  <c r="I99" i="40"/>
  <c r="L99" i="40" s="1"/>
  <c r="I100" i="40"/>
  <c r="L100" i="40" s="1"/>
  <c r="I101" i="40"/>
  <c r="L101" i="40" s="1"/>
  <c r="I102" i="40"/>
  <c r="L102" i="40" s="1"/>
  <c r="I103" i="40"/>
  <c r="L103" i="40" s="1"/>
  <c r="I104" i="40"/>
  <c r="L104" i="40" s="1"/>
  <c r="I105" i="40"/>
  <c r="L105" i="40" s="1"/>
  <c r="I106" i="40"/>
  <c r="L106" i="40" s="1"/>
  <c r="I107" i="40"/>
  <c r="L107" i="40" s="1"/>
  <c r="I108" i="40"/>
  <c r="L108" i="40" s="1"/>
  <c r="I109" i="40"/>
  <c r="L109" i="40" s="1"/>
  <c r="I110" i="40"/>
  <c r="L110" i="40" s="1"/>
  <c r="I111" i="40"/>
  <c r="L111" i="40" s="1"/>
  <c r="I112" i="40"/>
  <c r="L112" i="40" s="1"/>
  <c r="I113" i="40"/>
  <c r="L113" i="40" s="1"/>
  <c r="I114" i="40"/>
  <c r="L114" i="40" s="1"/>
  <c r="I115" i="40"/>
  <c r="L115" i="40" s="1"/>
  <c r="I116" i="40"/>
  <c r="L116" i="40" s="1"/>
  <c r="I117" i="40"/>
  <c r="L117" i="40" s="1"/>
  <c r="I118" i="40"/>
  <c r="L118" i="40" s="1"/>
  <c r="I119" i="40"/>
  <c r="L119" i="40" s="1"/>
  <c r="I120" i="40"/>
  <c r="L120" i="40" s="1"/>
  <c r="I121" i="40"/>
  <c r="L121" i="40" s="1"/>
  <c r="I122" i="40"/>
  <c r="L122" i="40" s="1"/>
  <c r="I123" i="40"/>
  <c r="L123" i="40" s="1"/>
  <c r="I124" i="40"/>
  <c r="L124" i="40" s="1"/>
  <c r="I125" i="40"/>
  <c r="L125" i="40" s="1"/>
  <c r="I126" i="40"/>
  <c r="L126" i="40" s="1"/>
  <c r="I127" i="40"/>
  <c r="L127" i="40" s="1"/>
  <c r="I128" i="40"/>
  <c r="L128" i="40" s="1"/>
  <c r="I129" i="40"/>
  <c r="L129" i="40" s="1"/>
  <c r="I130" i="40"/>
  <c r="L130" i="40" s="1"/>
  <c r="I131" i="40"/>
  <c r="L131" i="40" s="1"/>
  <c r="I132" i="40"/>
  <c r="L132" i="40" s="1"/>
  <c r="I133" i="40"/>
  <c r="L133" i="40" s="1"/>
  <c r="I134" i="40"/>
  <c r="L134" i="40" s="1"/>
  <c r="I135" i="40"/>
  <c r="L135" i="40" s="1"/>
  <c r="I136" i="40"/>
  <c r="L136" i="40" s="1"/>
  <c r="I137" i="40"/>
  <c r="L137" i="40" s="1"/>
  <c r="I138" i="40"/>
  <c r="L138" i="40" s="1"/>
  <c r="I139" i="40"/>
  <c r="L139" i="40" s="1"/>
  <c r="I140" i="40"/>
  <c r="L140" i="40" s="1"/>
  <c r="I141" i="40"/>
  <c r="L141" i="40" s="1"/>
  <c r="I142" i="40"/>
  <c r="L142" i="40" s="1"/>
  <c r="I143" i="40"/>
  <c r="L143" i="40" s="1"/>
  <c r="I144" i="40"/>
  <c r="L144" i="40" s="1"/>
  <c r="I145" i="40"/>
  <c r="L145" i="40" s="1"/>
  <c r="I146" i="40"/>
  <c r="L146" i="40" s="1"/>
  <c r="I147" i="40"/>
  <c r="L147" i="40" s="1"/>
  <c r="I148" i="40"/>
  <c r="L148" i="40" s="1"/>
  <c r="I149" i="40"/>
  <c r="L149" i="40" s="1"/>
  <c r="I150" i="40"/>
  <c r="L150" i="40" s="1"/>
  <c r="I151" i="40"/>
  <c r="L151" i="40" s="1"/>
  <c r="I152" i="40"/>
  <c r="L152" i="40" s="1"/>
  <c r="I153" i="40"/>
  <c r="L153" i="40" s="1"/>
  <c r="I154" i="40"/>
  <c r="L154" i="40" s="1"/>
  <c r="I155" i="40"/>
  <c r="L155" i="40" s="1"/>
  <c r="I156" i="40"/>
  <c r="L156" i="40" s="1"/>
  <c r="I157" i="40"/>
  <c r="L157" i="40" s="1"/>
  <c r="I158" i="40"/>
  <c r="L158" i="40" s="1"/>
  <c r="I159" i="40"/>
  <c r="L159" i="40" s="1"/>
  <c r="I160" i="40"/>
  <c r="L160" i="40" s="1"/>
  <c r="I161" i="40"/>
  <c r="L161" i="40" s="1"/>
  <c r="I162" i="40"/>
  <c r="L162" i="40" s="1"/>
  <c r="I163" i="40"/>
  <c r="L163" i="40" s="1"/>
  <c r="I164" i="40"/>
  <c r="L164" i="40" s="1"/>
  <c r="I165" i="40"/>
  <c r="L165" i="40" s="1"/>
  <c r="I166" i="40"/>
  <c r="L166" i="40" s="1"/>
  <c r="I167" i="40"/>
  <c r="L167" i="40" s="1"/>
  <c r="I168" i="40"/>
  <c r="L168" i="40" s="1"/>
  <c r="I169" i="40"/>
  <c r="L169" i="40" s="1"/>
  <c r="I170" i="40"/>
  <c r="L170" i="40" s="1"/>
  <c r="I171" i="40"/>
  <c r="L171" i="40" s="1"/>
  <c r="I172" i="40"/>
  <c r="L172" i="40" s="1"/>
  <c r="I173" i="40"/>
  <c r="L173" i="40" s="1"/>
  <c r="I174" i="40"/>
  <c r="L174" i="40" s="1"/>
  <c r="I175" i="40"/>
  <c r="L175" i="40" s="1"/>
  <c r="I176" i="40"/>
  <c r="L176" i="40" s="1"/>
  <c r="I177" i="40"/>
  <c r="L177" i="40" s="1"/>
  <c r="I178" i="40"/>
  <c r="L178" i="40" s="1"/>
  <c r="I179" i="40"/>
  <c r="L179" i="40" s="1"/>
  <c r="I180" i="40"/>
  <c r="L180" i="40" s="1"/>
  <c r="I181" i="40"/>
  <c r="L181" i="40" s="1"/>
  <c r="I182" i="40"/>
  <c r="L182" i="40" s="1"/>
  <c r="I183" i="40"/>
  <c r="L183" i="40" s="1"/>
  <c r="I184" i="40"/>
  <c r="L184" i="40" s="1"/>
  <c r="I185" i="40"/>
  <c r="L185" i="40" s="1"/>
  <c r="I186" i="40"/>
  <c r="L186" i="40" s="1"/>
  <c r="I187" i="40"/>
  <c r="L187" i="40" s="1"/>
  <c r="I188" i="40"/>
  <c r="L188" i="40" s="1"/>
  <c r="I189" i="40"/>
  <c r="L189" i="40" s="1"/>
  <c r="I190" i="40"/>
  <c r="L190" i="40" s="1"/>
  <c r="I191" i="40"/>
  <c r="L191" i="40" s="1"/>
  <c r="I192" i="40"/>
  <c r="L192" i="40" s="1"/>
  <c r="I193" i="40"/>
  <c r="L193" i="40" s="1"/>
  <c r="I194" i="40"/>
  <c r="L194" i="40" s="1"/>
  <c r="I195" i="40"/>
  <c r="L195" i="40" s="1"/>
  <c r="I196" i="40"/>
  <c r="L196" i="40" s="1"/>
  <c r="I197" i="40"/>
  <c r="L197" i="40" s="1"/>
  <c r="I198" i="40"/>
  <c r="L198" i="40" s="1"/>
  <c r="I199" i="40"/>
  <c r="L199" i="40" s="1"/>
  <c r="I200" i="40"/>
  <c r="L200" i="40" s="1"/>
  <c r="I201" i="40"/>
  <c r="L201" i="40" s="1"/>
  <c r="I202" i="40"/>
  <c r="L202" i="40" s="1"/>
  <c r="I203" i="40"/>
  <c r="L203" i="40" s="1"/>
  <c r="I204" i="40"/>
  <c r="L204" i="40" s="1"/>
  <c r="I205" i="40"/>
  <c r="L205" i="40" s="1"/>
  <c r="I206" i="40"/>
  <c r="L206" i="40" s="1"/>
  <c r="I207" i="40"/>
  <c r="L207" i="40" s="1"/>
  <c r="I208" i="40"/>
  <c r="L208" i="40" s="1"/>
  <c r="I209" i="40"/>
  <c r="L209" i="40" s="1"/>
  <c r="I210" i="40"/>
  <c r="L210" i="40" s="1"/>
  <c r="I211" i="40"/>
  <c r="L211" i="40" s="1"/>
  <c r="I212" i="40"/>
  <c r="L212" i="40" s="1"/>
  <c r="I213" i="40"/>
  <c r="L213" i="40" s="1"/>
  <c r="I214" i="40"/>
  <c r="L214" i="40" s="1"/>
  <c r="I215" i="40"/>
  <c r="L215" i="40" s="1"/>
  <c r="I216" i="40"/>
  <c r="L216" i="40" s="1"/>
  <c r="I217" i="40"/>
  <c r="L217" i="40" s="1"/>
  <c r="I218" i="40"/>
  <c r="L218" i="40" s="1"/>
  <c r="I219" i="40"/>
  <c r="L219" i="40" s="1"/>
  <c r="I220" i="40"/>
  <c r="L220" i="40" s="1"/>
  <c r="I221" i="40"/>
  <c r="L221" i="40" s="1"/>
  <c r="I222" i="40"/>
  <c r="L222" i="40" s="1"/>
  <c r="I223" i="40"/>
  <c r="L223" i="40" s="1"/>
  <c r="I224" i="40"/>
  <c r="L224" i="40" s="1"/>
  <c r="I225" i="40"/>
  <c r="L225" i="40" s="1"/>
  <c r="I226" i="40"/>
  <c r="L226" i="40" s="1"/>
  <c r="I227" i="40"/>
  <c r="L227" i="40" s="1"/>
  <c r="I228" i="40"/>
  <c r="L228" i="40" s="1"/>
  <c r="I229" i="40"/>
  <c r="L229" i="40" s="1"/>
  <c r="I230" i="40"/>
  <c r="L230" i="40" s="1"/>
  <c r="I231" i="40"/>
  <c r="L231" i="40" s="1"/>
  <c r="I232" i="40"/>
  <c r="L232" i="40" s="1"/>
  <c r="I233" i="40"/>
  <c r="L233" i="40" s="1"/>
  <c r="I234" i="40"/>
  <c r="L234" i="40" s="1"/>
  <c r="I235" i="40"/>
  <c r="L235" i="40" s="1"/>
  <c r="I236" i="40"/>
  <c r="L236" i="40" s="1"/>
  <c r="I237" i="40"/>
  <c r="L237" i="40" s="1"/>
  <c r="I238" i="40"/>
  <c r="L238" i="40" s="1"/>
  <c r="I239" i="40"/>
  <c r="L239" i="40" s="1"/>
  <c r="I240" i="40"/>
  <c r="L240" i="40" s="1"/>
  <c r="I7" i="40"/>
  <c r="L7" i="40" s="1"/>
  <c r="I8" i="40"/>
  <c r="L8" i="40" s="1"/>
  <c r="I9" i="40"/>
  <c r="L9" i="40" s="1"/>
  <c r="I10" i="40"/>
  <c r="L10" i="40" s="1"/>
  <c r="I11" i="40"/>
  <c r="L11" i="40" s="1"/>
  <c r="I6" i="40"/>
  <c r="L6" i="40" s="1"/>
  <c r="I5" i="43" l="1"/>
  <c r="L5" i="43" s="1"/>
  <c r="I6" i="43"/>
  <c r="L6" i="43" s="1"/>
  <c r="I7" i="43"/>
  <c r="L7" i="43" s="1"/>
  <c r="I8" i="43"/>
  <c r="L8" i="43" s="1"/>
  <c r="I9" i="43"/>
  <c r="L9" i="43" s="1"/>
  <c r="I10" i="43"/>
  <c r="L10" i="43" s="1"/>
  <c r="I11" i="43"/>
  <c r="L11" i="43" s="1"/>
  <c r="I12" i="43"/>
  <c r="L12" i="43" s="1"/>
  <c r="I14" i="43"/>
  <c r="L14" i="43" s="1"/>
  <c r="I15" i="43"/>
  <c r="L15" i="43" s="1"/>
  <c r="I16" i="43"/>
  <c r="L16" i="43" s="1"/>
  <c r="I17" i="43"/>
  <c r="L17" i="43" s="1"/>
  <c r="I19" i="43"/>
  <c r="L19" i="43" s="1"/>
  <c r="I20" i="43"/>
  <c r="L20" i="43" s="1"/>
  <c r="I21" i="43"/>
  <c r="L21" i="43" s="1"/>
  <c r="I22" i="43"/>
  <c r="L22" i="43" s="1"/>
  <c r="I24" i="43"/>
  <c r="L24" i="43" s="1"/>
  <c r="I25" i="43"/>
  <c r="L25" i="43" s="1"/>
  <c r="I26" i="43"/>
  <c r="L26" i="43" s="1"/>
  <c r="I27" i="43"/>
  <c r="L27" i="43" s="1"/>
  <c r="I29" i="43"/>
  <c r="L29" i="43" s="1"/>
  <c r="I30" i="43"/>
  <c r="L30" i="43" s="1"/>
  <c r="I31" i="43"/>
  <c r="L31" i="43" s="1"/>
  <c r="I32" i="43"/>
  <c r="L32" i="43" s="1"/>
  <c r="I33" i="43"/>
  <c r="L33" i="43" s="1"/>
  <c r="I35" i="43"/>
  <c r="L35" i="43" s="1"/>
  <c r="I36" i="43"/>
  <c r="L36" i="43" s="1"/>
  <c r="I37" i="43"/>
  <c r="L37" i="43" s="1"/>
  <c r="I38" i="43"/>
  <c r="L38" i="43" s="1"/>
  <c r="I40" i="43"/>
  <c r="L40" i="43" s="1"/>
  <c r="I41" i="43"/>
  <c r="L41" i="43" s="1"/>
  <c r="I42" i="43"/>
  <c r="L42" i="43" s="1"/>
  <c r="I44" i="43"/>
  <c r="L44" i="43" s="1"/>
  <c r="I45" i="43"/>
  <c r="L45" i="43" s="1"/>
  <c r="I46" i="43"/>
  <c r="L46" i="43" s="1"/>
  <c r="I47" i="43"/>
  <c r="L47" i="43" s="1"/>
  <c r="I48" i="43"/>
  <c r="L48" i="43" s="1"/>
  <c r="I49" i="43"/>
  <c r="L49" i="43" s="1"/>
  <c r="I50" i="43"/>
  <c r="L50" i="43" s="1"/>
  <c r="I51" i="43"/>
  <c r="L51" i="43" s="1"/>
  <c r="I52" i="43"/>
  <c r="L52" i="43" s="1"/>
  <c r="I53" i="43"/>
  <c r="L53" i="43" s="1"/>
  <c r="I54" i="43"/>
  <c r="L54" i="43" s="1"/>
  <c r="I55" i="43"/>
  <c r="L55" i="43" s="1"/>
  <c r="I56" i="43"/>
  <c r="L56" i="43" s="1"/>
  <c r="I57" i="43"/>
  <c r="L57" i="43" s="1"/>
  <c r="I58" i="43"/>
  <c r="L58" i="43" s="1"/>
  <c r="I59" i="43"/>
  <c r="L59" i="43" s="1"/>
  <c r="I60" i="43"/>
  <c r="L60" i="43" s="1"/>
  <c r="I61" i="43"/>
  <c r="L61" i="43" s="1"/>
  <c r="I62" i="43"/>
  <c r="L62" i="43" s="1"/>
  <c r="I63" i="43"/>
  <c r="L63" i="43" s="1"/>
  <c r="I64" i="43"/>
  <c r="L64" i="43" s="1"/>
  <c r="I65" i="43"/>
  <c r="L65" i="43" s="1"/>
  <c r="I66" i="43"/>
  <c r="L66" i="43" s="1"/>
  <c r="I4" i="43"/>
  <c r="L4" i="43" s="1"/>
  <c r="I9" i="41"/>
  <c r="L9" i="41" s="1"/>
  <c r="I10" i="41"/>
  <c r="L10" i="41" s="1"/>
  <c r="I11" i="41"/>
  <c r="L11" i="41" s="1"/>
  <c r="I12" i="41"/>
  <c r="L12" i="41" s="1"/>
  <c r="I13" i="41"/>
  <c r="L13" i="41" s="1"/>
  <c r="I14" i="41"/>
  <c r="L14" i="41" s="1"/>
  <c r="I15" i="41"/>
  <c r="L15" i="41" s="1"/>
  <c r="I16" i="41"/>
  <c r="L16" i="41" s="1"/>
  <c r="I17" i="41"/>
  <c r="L17" i="41" s="1"/>
  <c r="I18" i="41"/>
  <c r="L18" i="41" s="1"/>
  <c r="I19" i="41"/>
  <c r="L19" i="41" s="1"/>
  <c r="I20" i="41"/>
  <c r="L20" i="41" s="1"/>
  <c r="I21" i="41"/>
  <c r="L21" i="41" s="1"/>
  <c r="I23" i="41"/>
  <c r="L23" i="41" s="1"/>
  <c r="I24" i="41"/>
  <c r="L24" i="41" s="1"/>
  <c r="I25" i="41"/>
  <c r="L25" i="41" s="1"/>
  <c r="I26" i="41"/>
  <c r="L26" i="41" s="1"/>
  <c r="I27" i="41"/>
  <c r="L27" i="41" s="1"/>
  <c r="I28" i="41"/>
  <c r="L28" i="41" s="1"/>
  <c r="I29" i="41"/>
  <c r="L29" i="41" s="1"/>
  <c r="I30" i="41"/>
  <c r="L30" i="41" s="1"/>
  <c r="I31" i="41"/>
  <c r="L31" i="41" s="1"/>
  <c r="I32" i="41"/>
  <c r="L32" i="41" s="1"/>
  <c r="I33" i="41"/>
  <c r="L33" i="41" s="1"/>
  <c r="I34" i="41"/>
  <c r="L34" i="41" s="1"/>
  <c r="I35" i="41"/>
  <c r="L35" i="41" s="1"/>
  <c r="I36" i="41"/>
  <c r="L36" i="41" s="1"/>
  <c r="I39" i="41"/>
  <c r="L39" i="41" s="1"/>
  <c r="I40" i="41"/>
  <c r="L40" i="41" s="1"/>
  <c r="I41" i="41"/>
  <c r="L41" i="41" s="1"/>
  <c r="I42" i="41"/>
  <c r="L42" i="41" s="1"/>
  <c r="I43" i="41"/>
  <c r="L43" i="41" s="1"/>
  <c r="I44" i="41"/>
  <c r="L44" i="41" s="1"/>
  <c r="I45" i="41"/>
  <c r="L45" i="41" s="1"/>
  <c r="I46" i="41"/>
  <c r="L46" i="41" s="1"/>
  <c r="I47" i="41"/>
  <c r="L47" i="41" s="1"/>
  <c r="I48" i="41"/>
  <c r="L48" i="41" s="1"/>
  <c r="I49" i="41"/>
  <c r="L49" i="41" s="1"/>
  <c r="I50" i="41"/>
  <c r="L50" i="41" s="1"/>
  <c r="I51" i="41"/>
  <c r="L51" i="41" s="1"/>
  <c r="I53" i="41"/>
  <c r="L53" i="41" s="1"/>
  <c r="I54" i="41"/>
  <c r="L54" i="41" s="1"/>
  <c r="I55" i="41"/>
  <c r="L55" i="41" s="1"/>
  <c r="I56" i="41"/>
  <c r="L56" i="41" s="1"/>
  <c r="I57" i="41"/>
  <c r="L57" i="41" s="1"/>
  <c r="I58" i="41"/>
  <c r="L58" i="41" s="1"/>
  <c r="I59" i="41"/>
  <c r="L59" i="41" s="1"/>
  <c r="I60" i="41"/>
  <c r="L60" i="41" s="1"/>
  <c r="I61" i="41"/>
  <c r="L61" i="41" s="1"/>
  <c r="I62" i="41"/>
  <c r="L62" i="41" s="1"/>
  <c r="I63" i="41"/>
  <c r="L63" i="41" s="1"/>
  <c r="I64" i="41"/>
  <c r="L64" i="41" s="1"/>
  <c r="I65" i="41"/>
  <c r="L65" i="41" s="1"/>
  <c r="I66" i="41"/>
  <c r="L66" i="41" s="1"/>
  <c r="I67" i="41"/>
  <c r="L67" i="41" s="1"/>
  <c r="I68" i="41"/>
  <c r="L68" i="41" s="1"/>
  <c r="I69" i="41"/>
  <c r="L69" i="41" s="1"/>
  <c r="I70" i="41"/>
  <c r="L70" i="41" s="1"/>
  <c r="I71" i="41"/>
  <c r="L71" i="41" s="1"/>
  <c r="I72" i="41"/>
  <c r="L72" i="41" s="1"/>
  <c r="I73" i="41"/>
  <c r="L73" i="41" s="1"/>
  <c r="I74" i="41"/>
  <c r="L74" i="41" s="1"/>
  <c r="I75" i="41"/>
  <c r="L75" i="41" s="1"/>
  <c r="I76" i="41"/>
  <c r="L76" i="41" s="1"/>
  <c r="I77" i="41"/>
  <c r="L77" i="41" s="1"/>
  <c r="I78" i="41"/>
  <c r="L78" i="41" s="1"/>
  <c r="I80" i="41"/>
  <c r="L80" i="41" s="1"/>
  <c r="I81" i="41"/>
  <c r="L81" i="41" s="1"/>
  <c r="I82" i="41"/>
  <c r="L82" i="41" s="1"/>
  <c r="I83" i="41"/>
  <c r="L83" i="41" s="1"/>
  <c r="I84" i="41"/>
  <c r="L84" i="41" s="1"/>
  <c r="I85" i="41"/>
  <c r="L85" i="41" s="1"/>
  <c r="I86" i="41"/>
  <c r="L86" i="41" s="1"/>
  <c r="I87" i="41"/>
  <c r="L87" i="41" s="1"/>
  <c r="I88" i="41"/>
  <c r="L88" i="41" s="1"/>
  <c r="I89" i="41"/>
  <c r="L89" i="41" s="1"/>
  <c r="I90" i="41"/>
  <c r="L90" i="41" s="1"/>
  <c r="I8" i="41"/>
  <c r="L8" i="41" s="1"/>
  <c r="I7" i="41"/>
  <c r="L7" i="41" s="1"/>
  <c r="I50" i="39"/>
  <c r="M50" i="39" s="1"/>
  <c r="I51" i="39"/>
  <c r="M51" i="39" s="1"/>
  <c r="I52" i="39"/>
  <c r="M52" i="39" s="1"/>
  <c r="I53" i="39"/>
  <c r="M53" i="39" s="1"/>
  <c r="I54" i="39"/>
  <c r="M54" i="39" s="1"/>
  <c r="I56" i="39"/>
  <c r="I49" i="39"/>
  <c r="M49" i="39" s="1"/>
  <c r="I58" i="39"/>
  <c r="M58" i="39" s="1"/>
  <c r="I59" i="39"/>
  <c r="M59" i="39" s="1"/>
  <c r="I60" i="39"/>
  <c r="M60" i="39" s="1"/>
  <c r="I61" i="39"/>
  <c r="I62" i="39"/>
  <c r="M62" i="39" s="1"/>
  <c r="I63" i="39"/>
  <c r="M63" i="39" s="1"/>
  <c r="I64" i="39"/>
  <c r="M64" i="39" s="1"/>
  <c r="I65" i="39"/>
  <c r="M65" i="39" s="1"/>
  <c r="I66" i="39"/>
  <c r="I57" i="39"/>
  <c r="M57" i="39" s="1"/>
  <c r="J56" i="39" l="1"/>
  <c r="K56" i="39" s="1"/>
  <c r="M56" i="39"/>
  <c r="J66" i="39"/>
  <c r="K66" i="39" s="1"/>
  <c r="M66" i="39"/>
  <c r="J61" i="39"/>
  <c r="K61" i="39" s="1"/>
  <c r="M61" i="39"/>
  <c r="I39" i="39"/>
  <c r="M39" i="39" s="1"/>
  <c r="N45" i="39"/>
  <c r="N46" i="39"/>
  <c r="N47" i="39"/>
  <c r="W82" i="26" l="1"/>
  <c r="W83" i="26"/>
  <c r="W84" i="26"/>
  <c r="W76" i="26"/>
  <c r="W77" i="26"/>
  <c r="W78" i="26"/>
  <c r="W79" i="26"/>
  <c r="W80" i="26"/>
  <c r="W81" i="26"/>
  <c r="W72" i="26"/>
  <c r="W73" i="26"/>
  <c r="W74" i="26"/>
  <c r="W75" i="26"/>
  <c r="W64" i="26"/>
  <c r="W65" i="26"/>
  <c r="W66" i="26"/>
  <c r="W67" i="26"/>
  <c r="W68" i="26"/>
  <c r="W69" i="26"/>
  <c r="W71" i="26"/>
  <c r="W59" i="26"/>
  <c r="W60" i="26"/>
  <c r="W61" i="26"/>
  <c r="W62" i="26"/>
  <c r="W63" i="26"/>
  <c r="W58" i="26"/>
  <c r="A6" i="35"/>
  <c r="A9" i="35" s="1"/>
  <c r="A18" i="35"/>
  <c r="B27" i="35"/>
  <c r="B30" i="35" s="1"/>
  <c r="B33" i="35" s="1"/>
  <c r="C5" i="33"/>
  <c r="D5" i="33"/>
  <c r="E5" i="33"/>
  <c r="C6" i="33"/>
  <c r="D6" i="33"/>
  <c r="E6" i="33"/>
  <c r="C7" i="33"/>
  <c r="D7" i="33"/>
  <c r="E7" i="33"/>
  <c r="C4" i="32"/>
  <c r="E8" i="32" s="1"/>
  <c r="D4" i="32"/>
  <c r="F4" i="32"/>
  <c r="G4" i="32"/>
  <c r="H4" i="32"/>
  <c r="I4" i="32"/>
  <c r="F8" i="32"/>
  <c r="E12" i="32"/>
  <c r="F12" i="32"/>
  <c r="D2" i="29"/>
  <c r="A58" i="29"/>
  <c r="A59" i="29" s="1"/>
  <c r="A60" i="29" s="1"/>
  <c r="A61" i="29" s="1"/>
  <c r="A66" i="29" s="1"/>
  <c r="A72" i="29" s="1"/>
  <c r="A73" i="29" s="1"/>
  <c r="A74" i="29" s="1"/>
  <c r="A75" i="29" s="1"/>
  <c r="A76" i="29" s="1"/>
  <c r="A77" i="29" s="1"/>
  <c r="A78" i="29" s="1"/>
  <c r="A79" i="29" s="1"/>
  <c r="A81" i="29" s="1"/>
  <c r="A82" i="29" s="1"/>
  <c r="A83" i="29" s="1"/>
  <c r="A85" i="29" s="1"/>
  <c r="A86" i="29" s="1"/>
  <c r="A89" i="29" s="1"/>
  <c r="A101" i="29" s="1"/>
  <c r="A102" i="29" s="1"/>
  <c r="A104" i="29" s="1"/>
  <c r="A105" i="29" s="1"/>
  <c r="A106" i="29" s="1"/>
  <c r="A107" i="29" s="1"/>
  <c r="A108" i="29" s="1"/>
  <c r="A109" i="29" s="1"/>
  <c r="A110" i="29" s="1"/>
  <c r="A111" i="29" s="1"/>
  <c r="A112" i="29" s="1"/>
  <c r="A113" i="29" s="1"/>
  <c r="A114" i="29" s="1"/>
  <c r="A115" i="29" s="1"/>
  <c r="A116" i="29" s="1"/>
  <c r="A117" i="29" s="1"/>
  <c r="A118" i="29" s="1"/>
  <c r="A119" i="29" s="1"/>
  <c r="A120" i="29" s="1"/>
  <c r="A121" i="29" s="1"/>
  <c r="A122" i="29" s="1"/>
  <c r="A123" i="29" s="1"/>
  <c r="A124" i="29" s="1"/>
  <c r="A125" i="29" s="1"/>
  <c r="A126" i="29" s="1"/>
  <c r="A5" i="34"/>
  <c r="A6" i="34" s="1"/>
  <c r="A7" i="34" s="1"/>
  <c r="A9" i="34"/>
  <c r="A10" i="34" s="1"/>
  <c r="A11" i="34" s="1"/>
  <c r="A12" i="34" s="1"/>
  <c r="A13" i="34" s="1"/>
  <c r="A14" i="34" s="1"/>
  <c r="D29" i="34"/>
  <c r="A32" i="34"/>
  <c r="A33" i="34" s="1"/>
  <c r="A34" i="34" s="1"/>
  <c r="A35" i="34" s="1"/>
  <c r="A36" i="34" s="1"/>
  <c r="A37" i="34" s="1"/>
  <c r="A38" i="34" s="1"/>
  <c r="A39" i="34" s="1"/>
  <c r="A40" i="34" s="1"/>
  <c r="A41" i="34" s="1"/>
  <c r="A42" i="34" s="1"/>
  <c r="A43" i="34" s="1"/>
  <c r="A44" i="34" s="1"/>
  <c r="A45" i="34" s="1"/>
  <c r="A46" i="34" s="1"/>
  <c r="A48" i="34" s="1"/>
  <c r="A49" i="34" s="1"/>
  <c r="A5" i="27"/>
  <c r="A6" i="27" s="1"/>
  <c r="A7" i="27" s="1"/>
  <c r="A9" i="27"/>
  <c r="A10" i="27" s="1"/>
  <c r="A11" i="27" s="1"/>
  <c r="A12" i="27" s="1"/>
  <c r="A13" i="27" s="1"/>
  <c r="A14" i="27" s="1"/>
  <c r="A32" i="27"/>
  <c r="A33" i="27" s="1"/>
  <c r="A34" i="27" s="1"/>
  <c r="A36" i="27"/>
  <c r="A37" i="27" s="1"/>
  <c r="A38" i="27" s="1"/>
  <c r="A39" i="27" s="1"/>
  <c r="A40" i="27" s="1"/>
  <c r="A41" i="27" s="1"/>
  <c r="T58" i="26"/>
  <c r="T61" i="26"/>
  <c r="T64" i="26"/>
  <c r="T67" i="26"/>
  <c r="T70" i="26"/>
  <c r="T73" i="26"/>
  <c r="T76" i="26"/>
  <c r="T79" i="26"/>
  <c r="T82" i="26"/>
  <c r="T85" i="26"/>
  <c r="T88" i="26"/>
  <c r="R97" i="26"/>
  <c r="T97" i="26" s="1"/>
  <c r="F2" i="43"/>
  <c r="F4" i="43"/>
  <c r="F5" i="43"/>
  <c r="F6" i="43"/>
  <c r="F7" i="43"/>
  <c r="F8" i="43"/>
  <c r="F9" i="43"/>
  <c r="F10" i="43"/>
  <c r="F11" i="43"/>
  <c r="F12" i="43"/>
  <c r="A13" i="43"/>
  <c r="A18" i="43" s="1"/>
  <c r="A23" i="43" s="1"/>
  <c r="A28" i="43" s="1"/>
  <c r="A43" i="43" s="1"/>
  <c r="F13" i="43"/>
  <c r="E14" i="43"/>
  <c r="F14" i="43" s="1"/>
  <c r="E15" i="43"/>
  <c r="F15" i="43" s="1"/>
  <c r="E16" i="43"/>
  <c r="F16" i="43" s="1"/>
  <c r="E17" i="43"/>
  <c r="F17" i="43" s="1"/>
  <c r="F18" i="43"/>
  <c r="E19" i="43"/>
  <c r="F19" i="43" s="1"/>
  <c r="E20" i="43"/>
  <c r="F20" i="43" s="1"/>
  <c r="E21" i="43"/>
  <c r="F21" i="43" s="1"/>
  <c r="E22" i="43"/>
  <c r="F22" i="43" s="1"/>
  <c r="E23" i="43"/>
  <c r="F23" i="43" s="1"/>
  <c r="E24" i="43"/>
  <c r="F24" i="43" s="1"/>
  <c r="E25" i="43"/>
  <c r="F25" i="43" s="1"/>
  <c r="E26" i="43"/>
  <c r="F26" i="43" s="1"/>
  <c r="E27" i="43"/>
  <c r="F27" i="43" s="1"/>
  <c r="E28" i="43"/>
  <c r="F28" i="43" s="1"/>
  <c r="E29" i="43"/>
  <c r="F29" i="43" s="1"/>
  <c r="E30" i="43"/>
  <c r="F30" i="43"/>
  <c r="E31" i="43"/>
  <c r="F31" i="43" s="1"/>
  <c r="E32" i="43"/>
  <c r="F32" i="43" s="1"/>
  <c r="E33" i="43"/>
  <c r="F33" i="43" s="1"/>
  <c r="E34" i="43"/>
  <c r="F34" i="43" s="1"/>
  <c r="E35" i="43"/>
  <c r="F35" i="43" s="1"/>
  <c r="E36" i="43"/>
  <c r="F36" i="43" s="1"/>
  <c r="E37" i="43"/>
  <c r="F37" i="43" s="1"/>
  <c r="E38" i="43"/>
  <c r="F38" i="43" s="1"/>
  <c r="F43" i="43"/>
  <c r="E44" i="43"/>
  <c r="F44" i="43" s="1"/>
  <c r="E45" i="43"/>
  <c r="F45" i="43" s="1"/>
  <c r="E46" i="43"/>
  <c r="F46" i="43"/>
  <c r="E47" i="43"/>
  <c r="F47" i="43" s="1"/>
  <c r="E48" i="43"/>
  <c r="F48" i="43" s="1"/>
  <c r="E49" i="43"/>
  <c r="F49" i="43" s="1"/>
  <c r="E50" i="43"/>
  <c r="F50" i="43" s="1"/>
  <c r="E51" i="43"/>
  <c r="F51" i="43" s="1"/>
  <c r="E52" i="43"/>
  <c r="F52" i="43" s="1"/>
  <c r="E53" i="43"/>
  <c r="F53" i="43"/>
  <c r="E54" i="43"/>
  <c r="F54" i="43" s="1"/>
  <c r="E55" i="43"/>
  <c r="F55" i="43" s="1"/>
  <c r="E56" i="43"/>
  <c r="F56" i="43" s="1"/>
  <c r="E57" i="43"/>
  <c r="F57" i="43" s="1"/>
  <c r="E58" i="43"/>
  <c r="F58" i="43" s="1"/>
  <c r="E59" i="43"/>
  <c r="F59" i="43" s="1"/>
  <c r="E60" i="43"/>
  <c r="F60" i="43" s="1"/>
  <c r="E61" i="43"/>
  <c r="F61" i="43" s="1"/>
  <c r="E62" i="43"/>
  <c r="F62" i="43" s="1"/>
  <c r="E64" i="43"/>
  <c r="F64" i="43" s="1"/>
  <c r="E65" i="43"/>
  <c r="F65" i="43" s="1"/>
  <c r="A5" i="46"/>
  <c r="A6" i="46" s="1"/>
  <c r="A7" i="46" s="1"/>
  <c r="A8" i="46" s="1"/>
  <c r="A9" i="46" s="1"/>
  <c r="A10" i="46" s="1"/>
  <c r="A11" i="46" s="1"/>
  <c r="A12" i="46" s="1"/>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A34" i="46" s="1"/>
  <c r="A35" i="46" s="1"/>
  <c r="A36" i="46" s="1"/>
  <c r="A38" i="46" s="1"/>
  <c r="A39" i="46" s="1"/>
  <c r="A40" i="46" s="1"/>
  <c r="A42" i="46" s="1"/>
  <c r="A43" i="46" s="1"/>
  <c r="A44" i="46" s="1"/>
  <c r="A45" i="46" s="1"/>
  <c r="A47" i="46" s="1"/>
  <c r="A48" i="46" s="1"/>
  <c r="A49" i="46" s="1"/>
  <c r="A50" i="46" s="1"/>
  <c r="A51" i="46" s="1"/>
  <c r="A45" i="44"/>
  <c r="E45" i="44"/>
  <c r="F45" i="44" s="1"/>
  <c r="G45" i="44" s="1"/>
  <c r="G46" i="44"/>
  <c r="G47" i="44"/>
  <c r="F2" i="42"/>
  <c r="F3" i="42"/>
  <c r="A4" i="42"/>
  <c r="A5" i="42" s="1"/>
  <c r="A6" i="42" s="1"/>
  <c r="A7" i="42" s="1"/>
  <c r="F4" i="42"/>
  <c r="A9" i="42"/>
  <c r="A10" i="42" s="1"/>
  <c r="A11" i="42" s="1"/>
  <c r="A12" i="42" s="1"/>
  <c r="A13" i="42" s="1"/>
  <c r="E10" i="42"/>
  <c r="F10" i="42" s="1"/>
  <c r="E11" i="42"/>
  <c r="F11" i="42" s="1"/>
  <c r="E12" i="42"/>
  <c r="F12" i="42" s="1"/>
  <c r="A14" i="42"/>
  <c r="A19" i="42" s="1"/>
  <c r="E14" i="42"/>
  <c r="F14" i="42" s="1"/>
  <c r="E15" i="42"/>
  <c r="F15" i="42" s="1"/>
  <c r="F16" i="42"/>
  <c r="F17" i="42"/>
  <c r="E18" i="42"/>
  <c r="F18" i="42" s="1"/>
  <c r="F19" i="42"/>
  <c r="F20" i="42"/>
  <c r="E21" i="42"/>
  <c r="F21" i="42" s="1"/>
  <c r="E22" i="42"/>
  <c r="F22" i="42" s="1"/>
  <c r="E23" i="42"/>
  <c r="F23" i="42" s="1"/>
  <c r="E24" i="42"/>
  <c r="F24" i="42" s="1"/>
  <c r="E25" i="42"/>
  <c r="F25" i="42" s="1"/>
  <c r="E26" i="42"/>
  <c r="F26" i="42" s="1"/>
  <c r="F27" i="42"/>
  <c r="E28" i="42"/>
  <c r="F28" i="42" s="1"/>
  <c r="F2" i="41"/>
  <c r="E3" i="41"/>
  <c r="F3" i="41" s="1"/>
  <c r="E4" i="41"/>
  <c r="F4" i="41" s="1"/>
  <c r="F5" i="41"/>
  <c r="F6" i="41"/>
  <c r="E7" i="41"/>
  <c r="F7" i="41" s="1"/>
  <c r="F8" i="41"/>
  <c r="F9" i="41"/>
  <c r="F10" i="41"/>
  <c r="E11" i="41"/>
  <c r="F11" i="41" s="1"/>
  <c r="E12" i="41"/>
  <c r="F12" i="41" s="1"/>
  <c r="E13" i="41"/>
  <c r="F13" i="41" s="1"/>
  <c r="E15" i="41"/>
  <c r="F15" i="41" s="1"/>
  <c r="F16" i="41"/>
  <c r="E17" i="41"/>
  <c r="F17" i="41" s="1"/>
  <c r="F18" i="41"/>
  <c r="F19" i="41"/>
  <c r="E20" i="41"/>
  <c r="F20" i="41" s="1"/>
  <c r="E21" i="41"/>
  <c r="F21" i="41" s="1"/>
  <c r="E22" i="41"/>
  <c r="F22" i="41" s="1"/>
  <c r="E23" i="41"/>
  <c r="F23" i="41" s="1"/>
  <c r="E24" i="41"/>
  <c r="F24" i="41" s="1"/>
  <c r="E25" i="41"/>
  <c r="F25" i="41" s="1"/>
  <c r="E26" i="41"/>
  <c r="F26" i="41" s="1"/>
  <c r="E27" i="41"/>
  <c r="F27" i="41" s="1"/>
  <c r="E28" i="41"/>
  <c r="F28" i="41" s="1"/>
  <c r="E29" i="41"/>
  <c r="F29" i="41" s="1"/>
  <c r="E30" i="41"/>
  <c r="F30" i="41" s="1"/>
  <c r="E31" i="41"/>
  <c r="F31" i="41" s="1"/>
  <c r="A37" i="4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A80" i="41" s="1"/>
  <c r="A81" i="41" s="1"/>
  <c r="A82" i="41" s="1"/>
  <c r="A83" i="41" s="1"/>
  <c r="A84" i="41" s="1"/>
  <c r="A85" i="41" s="1"/>
  <c r="A86" i="41" s="1"/>
  <c r="A87" i="41" s="1"/>
  <c r="A88" i="41" s="1"/>
  <c r="A89" i="41" s="1"/>
  <c r="A90" i="41" s="1"/>
  <c r="E37" i="41"/>
  <c r="F37" i="41" s="1"/>
  <c r="E38" i="41"/>
  <c r="F38" i="41" s="1"/>
  <c r="E39" i="41"/>
  <c r="E40" i="41"/>
  <c r="F40" i="41" s="1"/>
  <c r="E41" i="41"/>
  <c r="F41" i="41" s="1"/>
  <c r="E42" i="41"/>
  <c r="F42" i="41" s="1"/>
  <c r="E43" i="41"/>
  <c r="F43" i="41" s="1"/>
  <c r="E44" i="41"/>
  <c r="F44" i="41" s="1"/>
  <c r="E45" i="41"/>
  <c r="F45" i="41" s="1"/>
  <c r="E46" i="41"/>
  <c r="F46" i="41" s="1"/>
  <c r="E47" i="41"/>
  <c r="F47" i="41" s="1"/>
  <c r="E48" i="41"/>
  <c r="F48" i="41" s="1"/>
  <c r="E49" i="41"/>
  <c r="F49" i="41" s="1"/>
  <c r="E50" i="41"/>
  <c r="F50" i="41" s="1"/>
  <c r="F2" i="40"/>
  <c r="F3" i="40"/>
  <c r="F4" i="40"/>
  <c r="F5" i="40"/>
  <c r="E6" i="40"/>
  <c r="F6" i="40" s="1"/>
  <c r="E7" i="40"/>
  <c r="F7" i="40" s="1"/>
  <c r="E8" i="40"/>
  <c r="F8" i="40"/>
  <c r="E9" i="40"/>
  <c r="F9" i="40" s="1"/>
  <c r="E10" i="40"/>
  <c r="F10" i="40" s="1"/>
  <c r="E11" i="40"/>
  <c r="F11" i="40" s="1"/>
  <c r="F12" i="40"/>
  <c r="F13" i="40"/>
  <c r="E14" i="40"/>
  <c r="F14" i="40" s="1"/>
  <c r="E15" i="40"/>
  <c r="F15" i="40" s="1"/>
  <c r="F16" i="40"/>
  <c r="F17" i="40"/>
  <c r="E18" i="40"/>
  <c r="F18" i="40" s="1"/>
  <c r="E19" i="40"/>
  <c r="F19" i="40" s="1"/>
  <c r="E20" i="40"/>
  <c r="F20" i="40" s="1"/>
  <c r="E21" i="40"/>
  <c r="F21" i="40" s="1"/>
  <c r="E22" i="40"/>
  <c r="F22" i="40" s="1"/>
  <c r="E23" i="40"/>
  <c r="F23" i="40" s="1"/>
  <c r="E24" i="40"/>
  <c r="F24" i="40" s="1"/>
  <c r="E25" i="40"/>
  <c r="F25" i="40" s="1"/>
  <c r="E26" i="40"/>
  <c r="F26" i="40" s="1"/>
  <c r="F27" i="40"/>
  <c r="F28" i="40"/>
  <c r="E29" i="40"/>
  <c r="F29" i="40" s="1"/>
  <c r="E30" i="40"/>
  <c r="F30" i="40" s="1"/>
  <c r="E31" i="40"/>
  <c r="F31" i="40" s="1"/>
  <c r="E32" i="40"/>
  <c r="F32" i="40" s="1"/>
  <c r="E33" i="40"/>
  <c r="F33" i="40" s="1"/>
  <c r="E34" i="40"/>
  <c r="F34" i="40" s="1"/>
  <c r="E35" i="40"/>
  <c r="F35" i="40" s="1"/>
  <c r="E36" i="40"/>
  <c r="F36" i="40" s="1"/>
  <c r="E37" i="40"/>
  <c r="F37" i="40" s="1"/>
  <c r="E38" i="40"/>
  <c r="F38" i="40"/>
  <c r="E39" i="40"/>
  <c r="F39" i="40" s="1"/>
  <c r="E40" i="40"/>
  <c r="F40" i="40" s="1"/>
  <c r="F41" i="40"/>
  <c r="F42" i="40"/>
  <c r="E43" i="40"/>
  <c r="F43" i="40" s="1"/>
  <c r="E44" i="40"/>
  <c r="F44" i="40" s="1"/>
  <c r="E45" i="40"/>
  <c r="F45" i="40" s="1"/>
  <c r="E46" i="40"/>
  <c r="F46" i="40" s="1"/>
  <c r="E47" i="40"/>
  <c r="F47" i="40" s="1"/>
  <c r="F48" i="40"/>
  <c r="F49" i="40"/>
  <c r="E50" i="40"/>
  <c r="F50" i="40" s="1"/>
  <c r="E51" i="40"/>
  <c r="F51" i="40" s="1"/>
  <c r="E52" i="40"/>
  <c r="F52" i="40" s="1"/>
  <c r="E53" i="40"/>
  <c r="F53" i="40" s="1"/>
  <c r="E54" i="40"/>
  <c r="F54" i="40" s="1"/>
  <c r="E55" i="40"/>
  <c r="F55" i="40" s="1"/>
  <c r="E56" i="40"/>
  <c r="F56" i="40" s="1"/>
  <c r="E57" i="40"/>
  <c r="F57" i="40" s="1"/>
  <c r="E58" i="40"/>
  <c r="F58" i="40" s="1"/>
  <c r="F59" i="40"/>
  <c r="E60" i="40"/>
  <c r="F60" i="40" s="1"/>
  <c r="F61" i="40"/>
  <c r="E62" i="40"/>
  <c r="F62" i="40" s="1"/>
  <c r="E63" i="40"/>
  <c r="F63" i="40" s="1"/>
  <c r="E64" i="40"/>
  <c r="E65" i="40"/>
  <c r="E66" i="40"/>
  <c r="E67" i="40"/>
  <c r="F67" i="40" s="1"/>
  <c r="E68" i="40"/>
  <c r="F68" i="40" s="1"/>
  <c r="E69" i="40"/>
  <c r="F69" i="40" s="1"/>
  <c r="E70" i="40"/>
  <c r="F70" i="40" s="1"/>
  <c r="E71" i="40"/>
  <c r="F71" i="40" s="1"/>
  <c r="E72" i="40"/>
  <c r="F72" i="40" s="1"/>
  <c r="P73" i="40"/>
  <c r="Q73" i="40" s="1"/>
  <c r="E75" i="40"/>
  <c r="F75" i="40" s="1"/>
  <c r="E76" i="40"/>
  <c r="F76" i="40" s="1"/>
  <c r="E77" i="40"/>
  <c r="F77" i="40" s="1"/>
  <c r="E78" i="40"/>
  <c r="F78" i="40" s="1"/>
  <c r="E79" i="40"/>
  <c r="F79" i="40" s="1"/>
  <c r="O80" i="40"/>
  <c r="E81" i="40"/>
  <c r="F81" i="40" s="1"/>
  <c r="E82" i="40"/>
  <c r="F82" i="40" s="1"/>
  <c r="E83" i="40"/>
  <c r="F83" i="40" s="1"/>
  <c r="E84" i="40"/>
  <c r="F84" i="40" s="1"/>
  <c r="E86" i="40"/>
  <c r="F86" i="40" s="1"/>
  <c r="E87" i="40"/>
  <c r="F87" i="40" s="1"/>
  <c r="E88" i="40"/>
  <c r="E89" i="40"/>
  <c r="E90" i="40"/>
  <c r="F90" i="40" s="1"/>
  <c r="E91" i="40"/>
  <c r="F91" i="40" s="1"/>
  <c r="E92" i="40"/>
  <c r="F92" i="40" s="1"/>
  <c r="E93" i="40"/>
  <c r="F93" i="40" s="1"/>
  <c r="E94" i="40"/>
  <c r="F94" i="40" s="1"/>
  <c r="E95" i="40"/>
  <c r="F95" i="40" s="1"/>
  <c r="E96" i="40"/>
  <c r="F96" i="40" s="1"/>
  <c r="E97" i="40"/>
  <c r="F97" i="40" s="1"/>
  <c r="E98" i="40"/>
  <c r="F98" i="40" s="1"/>
  <c r="E99" i="40"/>
  <c r="F99" i="40" s="1"/>
  <c r="E100" i="40"/>
  <c r="F100" i="40" s="1"/>
  <c r="E101" i="40"/>
  <c r="F101" i="40" s="1"/>
  <c r="E102" i="40"/>
  <c r="E103" i="40"/>
  <c r="E104" i="40"/>
  <c r="F104" i="40" s="1"/>
  <c r="E105" i="40"/>
  <c r="F105" i="40" s="1"/>
  <c r="E106" i="40"/>
  <c r="E107" i="40"/>
  <c r="E108" i="40"/>
  <c r="E109" i="40"/>
  <c r="E110" i="40"/>
  <c r="F110" i="40" s="1"/>
  <c r="F111" i="40"/>
  <c r="M111" i="40"/>
  <c r="N111" i="40" s="1"/>
  <c r="Q111" i="40" s="1"/>
  <c r="R111" i="40" s="1"/>
  <c r="S111" i="40" s="1"/>
  <c r="F112" i="40"/>
  <c r="M112" i="40"/>
  <c r="N112" i="40" s="1"/>
  <c r="Q112" i="40" s="1"/>
  <c r="R112" i="40" s="1"/>
  <c r="S112" i="40" s="1"/>
  <c r="F113" i="40"/>
  <c r="M113" i="40"/>
  <c r="N113" i="40" s="1"/>
  <c r="Q113" i="40" s="1"/>
  <c r="R113" i="40" s="1"/>
  <c r="S113" i="40" s="1"/>
  <c r="F114" i="40"/>
  <c r="M114" i="40"/>
  <c r="N114" i="40" s="1"/>
  <c r="Q114" i="40" s="1"/>
  <c r="R114" i="40" s="1"/>
  <c r="S114" i="40" s="1"/>
  <c r="E115" i="40"/>
  <c r="F115" i="40"/>
  <c r="E116" i="40"/>
  <c r="F116" i="40" s="1"/>
  <c r="E117" i="40"/>
  <c r="F117" i="40" s="1"/>
  <c r="E118" i="40"/>
  <c r="F118" i="40" s="1"/>
  <c r="E119" i="40"/>
  <c r="F119" i="40" s="1"/>
  <c r="E120" i="40"/>
  <c r="F120" i="40" s="1"/>
  <c r="E121" i="40"/>
  <c r="F121" i="40" s="1"/>
  <c r="E122" i="40"/>
  <c r="F122" i="40" s="1"/>
  <c r="E123" i="40"/>
  <c r="F123" i="40" s="1"/>
  <c r="E124" i="40"/>
  <c r="F124" i="40"/>
  <c r="E125" i="40"/>
  <c r="F125" i="40" s="1"/>
  <c r="E126" i="40"/>
  <c r="F126" i="40" s="1"/>
  <c r="E127" i="40"/>
  <c r="F127" i="40" s="1"/>
  <c r="E128" i="40"/>
  <c r="F128" i="40" s="1"/>
  <c r="E129" i="40"/>
  <c r="F129" i="40" s="1"/>
  <c r="E130" i="40"/>
  <c r="F130" i="40" s="1"/>
  <c r="E131" i="40"/>
  <c r="F131" i="40" s="1"/>
  <c r="E132" i="40"/>
  <c r="F132" i="40" s="1"/>
  <c r="E133" i="40"/>
  <c r="F133" i="40" s="1"/>
  <c r="E134" i="40"/>
  <c r="F134" i="40" s="1"/>
  <c r="E135" i="40"/>
  <c r="F135" i="40" s="1"/>
  <c r="E136" i="40"/>
  <c r="F136" i="40" s="1"/>
  <c r="E137" i="40"/>
  <c r="F137" i="40" s="1"/>
  <c r="E138" i="40"/>
  <c r="F138" i="40" s="1"/>
  <c r="E139" i="40"/>
  <c r="F139" i="40" s="1"/>
  <c r="E140" i="40"/>
  <c r="F140" i="40" s="1"/>
  <c r="E141" i="40"/>
  <c r="F141" i="40" s="1"/>
  <c r="E142" i="40"/>
  <c r="F142" i="40" s="1"/>
  <c r="E143" i="40"/>
  <c r="F143" i="40"/>
  <c r="E144" i="40"/>
  <c r="F144" i="40"/>
  <c r="E145" i="40"/>
  <c r="F145" i="40"/>
  <c r="E146" i="40"/>
  <c r="F146" i="40" s="1"/>
  <c r="E147" i="40"/>
  <c r="E148" i="40"/>
  <c r="F148" i="40" s="1"/>
  <c r="E149" i="40"/>
  <c r="F149" i="40" s="1"/>
  <c r="E150" i="40"/>
  <c r="F150" i="40" s="1"/>
  <c r="E151" i="40"/>
  <c r="F151" i="40" s="1"/>
  <c r="E152" i="40"/>
  <c r="F152" i="40" s="1"/>
  <c r="E153" i="40"/>
  <c r="F153" i="40" s="1"/>
  <c r="E154" i="40"/>
  <c r="F154" i="40" s="1"/>
  <c r="E155" i="40"/>
  <c r="F155" i="40" s="1"/>
  <c r="E156" i="40"/>
  <c r="F156" i="40" s="1"/>
  <c r="E157" i="40"/>
  <c r="F157" i="40" s="1"/>
  <c r="E158" i="40"/>
  <c r="F158" i="40" s="1"/>
  <c r="E159" i="40"/>
  <c r="F159" i="40" s="1"/>
  <c r="E160" i="40"/>
  <c r="F160" i="40" s="1"/>
  <c r="E161" i="40"/>
  <c r="F161" i="40" s="1"/>
  <c r="E162" i="40"/>
  <c r="F162" i="40" s="1"/>
  <c r="E163" i="40"/>
  <c r="F163" i="40" s="1"/>
  <c r="E164" i="40"/>
  <c r="F164" i="40" s="1"/>
  <c r="E165" i="40"/>
  <c r="F165" i="40" s="1"/>
  <c r="E166" i="40"/>
  <c r="F166" i="40" s="1"/>
  <c r="E167" i="40"/>
  <c r="F167" i="40" s="1"/>
  <c r="E168" i="40"/>
  <c r="F168" i="40" s="1"/>
  <c r="E169" i="40"/>
  <c r="F169" i="40" s="1"/>
  <c r="E170" i="40"/>
  <c r="F170" i="40" s="1"/>
  <c r="F171" i="40"/>
  <c r="E172" i="40"/>
  <c r="F172" i="40" s="1"/>
  <c r="E173" i="40"/>
  <c r="F173" i="40" s="1"/>
  <c r="E174" i="40"/>
  <c r="F174" i="40" s="1"/>
  <c r="E175" i="40"/>
  <c r="F175" i="40" s="1"/>
  <c r="E176" i="40"/>
  <c r="F176" i="40" s="1"/>
  <c r="E177" i="40"/>
  <c r="F177" i="40" s="1"/>
  <c r="E178" i="40"/>
  <c r="F178" i="40" s="1"/>
  <c r="E179" i="40"/>
  <c r="F179" i="40" s="1"/>
  <c r="E180" i="40"/>
  <c r="F180" i="40" s="1"/>
  <c r="E181" i="40"/>
  <c r="F181" i="40" s="1"/>
  <c r="E182" i="40"/>
  <c r="F182" i="40" s="1"/>
  <c r="E183" i="40"/>
  <c r="F183" i="40" s="1"/>
  <c r="E184" i="40"/>
  <c r="F184" i="40" s="1"/>
  <c r="E185" i="40"/>
  <c r="F185" i="40" s="1"/>
  <c r="E186" i="40"/>
  <c r="F186" i="40"/>
  <c r="F187" i="40"/>
  <c r="F188" i="40"/>
  <c r="E189" i="40"/>
  <c r="F189" i="40" s="1"/>
  <c r="E190" i="40"/>
  <c r="F190" i="40" s="1"/>
  <c r="E191" i="40"/>
  <c r="F191" i="40" s="1"/>
  <c r="E192" i="40"/>
  <c r="F192" i="40" s="1"/>
  <c r="E193" i="40"/>
  <c r="F193" i="40" s="1"/>
  <c r="E194" i="40"/>
  <c r="F194" i="40" s="1"/>
  <c r="M194" i="40"/>
  <c r="E195" i="40"/>
  <c r="F195" i="40" s="1"/>
  <c r="F196" i="40"/>
  <c r="E197" i="40"/>
  <c r="F197" i="40" s="1"/>
  <c r="E198" i="40"/>
  <c r="F198" i="40" s="1"/>
  <c r="E199" i="40"/>
  <c r="F199" i="40" s="1"/>
  <c r="E200" i="40"/>
  <c r="F200" i="40" s="1"/>
  <c r="E201" i="40"/>
  <c r="F201" i="40" s="1"/>
  <c r="E202" i="40"/>
  <c r="F202" i="40" s="1"/>
  <c r="E203" i="40"/>
  <c r="F203" i="40" s="1"/>
  <c r="E204" i="40"/>
  <c r="F204" i="40" s="1"/>
  <c r="F206" i="40"/>
  <c r="F207" i="40"/>
  <c r="F208" i="40"/>
  <c r="F209" i="40"/>
  <c r="F210" i="40"/>
  <c r="F211" i="40"/>
  <c r="F212" i="40"/>
  <c r="F213" i="40"/>
  <c r="F214" i="40"/>
  <c r="F215" i="40"/>
  <c r="F216" i="40"/>
  <c r="F217" i="40"/>
  <c r="F218" i="40"/>
  <c r="F219" i="40"/>
  <c r="F2" i="39"/>
  <c r="F3" i="39"/>
  <c r="A8" i="39"/>
  <c r="A16" i="39" s="1"/>
  <c r="A23" i="39" s="1"/>
  <c r="A40" i="39" s="1"/>
  <c r="A41" i="39" s="1"/>
  <c r="A43" i="39" s="1"/>
  <c r="A56" i="39" s="1"/>
  <c r="A66" i="39" s="1"/>
  <c r="A76" i="39" s="1"/>
  <c r="A84" i="39" s="1"/>
  <c r="F8" i="39"/>
  <c r="F9" i="39"/>
  <c r="F10" i="39"/>
  <c r="F11" i="39"/>
  <c r="F12" i="39"/>
  <c r="F13" i="39"/>
  <c r="F14" i="39"/>
  <c r="F15" i="39"/>
  <c r="F16" i="39"/>
  <c r="E17" i="39"/>
  <c r="F17" i="39" s="1"/>
  <c r="E18" i="39"/>
  <c r="F18" i="39" s="1"/>
  <c r="E19" i="39"/>
  <c r="F19" i="39" s="1"/>
  <c r="F20" i="39"/>
  <c r="F21" i="39"/>
  <c r="F22" i="39"/>
  <c r="F23" i="39"/>
  <c r="E24" i="39"/>
  <c r="E25" i="39"/>
  <c r="E26" i="39"/>
  <c r="E27" i="39"/>
  <c r="F27" i="39" s="1"/>
  <c r="E28" i="39"/>
  <c r="F28" i="39" s="1"/>
  <c r="E29" i="39"/>
  <c r="F30" i="39"/>
  <c r="F32" i="39"/>
  <c r="E33" i="39"/>
  <c r="F33" i="39" s="1"/>
  <c r="E34" i="39"/>
  <c r="F34" i="39" s="1"/>
  <c r="F35" i="39"/>
  <c r="E36" i="39"/>
  <c r="F36" i="39" s="1"/>
  <c r="F37" i="39"/>
  <c r="E38" i="39"/>
  <c r="F38" i="39" s="1"/>
  <c r="E39" i="39"/>
  <c r="F39" i="39" s="1"/>
  <c r="F41" i="39"/>
  <c r="E42" i="39"/>
  <c r="F42" i="39" s="1"/>
  <c r="F43" i="39"/>
  <c r="F44" i="39"/>
  <c r="E47" i="39"/>
  <c r="F47" i="39" s="1"/>
  <c r="F48" i="39"/>
  <c r="E49" i="39"/>
  <c r="F49" i="39" s="1"/>
  <c r="E50" i="39"/>
  <c r="F50" i="39" s="1"/>
  <c r="F51" i="39"/>
  <c r="E52" i="39"/>
  <c r="F52" i="39" s="1"/>
  <c r="E53" i="39"/>
  <c r="F53" i="39" s="1"/>
  <c r="E54" i="39"/>
  <c r="E56" i="39"/>
  <c r="F56" i="39" s="1"/>
  <c r="E57" i="39"/>
  <c r="F57" i="39" s="1"/>
  <c r="E58" i="39"/>
  <c r="F58" i="39" s="1"/>
  <c r="E59" i="39"/>
  <c r="F59" i="39" s="1"/>
  <c r="E60" i="39"/>
  <c r="F60" i="39" s="1"/>
  <c r="E61" i="39"/>
  <c r="F61" i="39" s="1"/>
  <c r="E62" i="39"/>
  <c r="E63" i="39"/>
  <c r="E64" i="39"/>
  <c r="E65" i="39"/>
  <c r="E66" i="39"/>
  <c r="F66" i="39" s="1"/>
  <c r="E67" i="39"/>
  <c r="F67" i="39" s="1"/>
  <c r="E68" i="39"/>
  <c r="F68" i="39" s="1"/>
  <c r="E69" i="39"/>
  <c r="F69" i="39" s="1"/>
  <c r="E70" i="39"/>
  <c r="F70" i="39" s="1"/>
  <c r="E71" i="39"/>
  <c r="F71" i="39" s="1"/>
  <c r="E72" i="39"/>
  <c r="F72" i="39" s="1"/>
  <c r="E73" i="39"/>
  <c r="F73" i="39" s="1"/>
  <c r="E74" i="39"/>
  <c r="F74" i="39" s="1"/>
  <c r="E75" i="39"/>
  <c r="F75" i="39" s="1"/>
  <c r="E76" i="39"/>
  <c r="F76" i="39" s="1"/>
  <c r="E77" i="39"/>
  <c r="F77" i="39" s="1"/>
  <c r="E78" i="39"/>
  <c r="F78" i="39" s="1"/>
  <c r="E79" i="39"/>
  <c r="F79" i="39" s="1"/>
  <c r="E80" i="39"/>
  <c r="F80" i="39" s="1"/>
  <c r="E81" i="39"/>
  <c r="F81" i="39" s="1"/>
  <c r="E82" i="39"/>
  <c r="F82" i="39" s="1"/>
  <c r="E83" i="39"/>
  <c r="F83" i="39" s="1"/>
  <c r="A7" i="4"/>
  <c r="A10" i="4" s="1"/>
  <c r="A20" i="4" s="1"/>
  <c r="A24" i="4" s="1"/>
  <c r="A26" i="4" s="1"/>
  <c r="A33" i="4" s="1"/>
  <c r="A43" i="4" s="1"/>
  <c r="A53" i="4" s="1"/>
  <c r="A60" i="4" s="1"/>
  <c r="A61" i="4" s="1"/>
  <c r="A66" i="4" s="1"/>
  <c r="A69" i="4" s="1"/>
  <c r="A6" i="38"/>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7" i="37"/>
  <c r="A10" i="37" s="1"/>
  <c r="A11" i="37" s="1"/>
  <c r="A12" i="37" s="1"/>
  <c r="A13" i="37" s="1"/>
  <c r="A14" i="37" s="1"/>
  <c r="A15" i="37" s="1"/>
  <c r="A16" i="37" s="1"/>
  <c r="A17" i="37" s="1"/>
  <c r="A18" i="37" s="1"/>
  <c r="A19" i="37" s="1"/>
  <c r="A20" i="37" s="1"/>
  <c r="A21" i="37" s="1"/>
  <c r="A22" i="37" s="1"/>
  <c r="A23" i="37" s="1"/>
  <c r="A24" i="37" s="1"/>
  <c r="A25" i="37" s="1"/>
  <c r="A26" i="37" s="1"/>
  <c r="A27" i="37" s="1"/>
  <c r="A33" i="37"/>
  <c r="A37" i="37" s="1"/>
  <c r="A38" i="37" s="1"/>
  <c r="A39" i="37" s="1"/>
  <c r="A44" i="37" s="1"/>
  <c r="A49" i="37" s="1"/>
  <c r="A50" i="37" s="1"/>
  <c r="A55" i="37" s="1"/>
  <c r="A73" i="37" s="1"/>
  <c r="B43" i="37"/>
  <c r="B48" i="37" s="1"/>
  <c r="B45" i="37"/>
  <c r="B46" i="37"/>
  <c r="B47" i="37"/>
  <c r="B49" i="37"/>
  <c r="A8" i="16"/>
  <c r="A9" i="16" s="1"/>
  <c r="A10" i="16" s="1"/>
  <c r="A11" i="16" s="1"/>
  <c r="A12" i="16" s="1"/>
  <c r="A13" i="16" s="1"/>
  <c r="A14" i="16" s="1"/>
  <c r="A15" i="16" s="1"/>
  <c r="A16" i="16" s="1"/>
  <c r="A17" i="16" s="1"/>
  <c r="A18" i="16" s="1"/>
  <c r="A19" i="16" s="1"/>
  <c r="A30" i="16" s="1"/>
  <c r="A31" i="16" s="1"/>
  <c r="A32" i="16" s="1"/>
  <c r="A1" i="48"/>
  <c r="A2" i="48"/>
  <c r="A3" i="48"/>
  <c r="A4" i="48"/>
  <c r="A5" i="48"/>
  <c r="A6" i="48"/>
  <c r="T7" i="48"/>
  <c r="J9" i="48"/>
  <c r="B10" i="48"/>
  <c r="J10" i="48"/>
  <c r="O10" i="48"/>
  <c r="B11" i="48"/>
  <c r="M18" i="48"/>
  <c r="N18" i="48"/>
  <c r="O18" i="48"/>
  <c r="C19" i="48"/>
  <c r="D19" i="48"/>
  <c r="E19" i="48"/>
  <c r="F22" i="48"/>
  <c r="G22" i="48"/>
  <c r="H22" i="48"/>
  <c r="I22" i="48"/>
  <c r="J22" i="48"/>
  <c r="K22" i="48"/>
  <c r="F23" i="48"/>
  <c r="G23" i="48"/>
  <c r="H23" i="48"/>
  <c r="I23" i="48"/>
  <c r="J23" i="48"/>
  <c r="K23" i="48"/>
  <c r="F24" i="48"/>
  <c r="G24" i="48"/>
  <c r="H24" i="48"/>
  <c r="I24" i="48"/>
  <c r="J24" i="48"/>
  <c r="K24" i="48"/>
  <c r="F26" i="48"/>
  <c r="G26" i="48"/>
  <c r="H26" i="48"/>
  <c r="I26" i="48"/>
  <c r="J26" i="48"/>
  <c r="K26" i="48"/>
  <c r="F27" i="48"/>
  <c r="G27" i="48"/>
  <c r="H27" i="48"/>
  <c r="I27" i="48"/>
  <c r="J27" i="48"/>
  <c r="K27" i="48"/>
  <c r="F28" i="48"/>
  <c r="G28" i="48"/>
  <c r="H28" i="48"/>
  <c r="I28" i="48"/>
  <c r="J28" i="48"/>
  <c r="K28" i="48"/>
  <c r="F29" i="48"/>
  <c r="G29" i="48"/>
  <c r="H29" i="48"/>
  <c r="I29" i="48"/>
  <c r="J29" i="48"/>
  <c r="K29" i="48"/>
  <c r="F30" i="48"/>
  <c r="G30" i="48"/>
  <c r="H30" i="48"/>
  <c r="I30" i="48"/>
  <c r="J30" i="48"/>
  <c r="K30" i="48"/>
  <c r="F31" i="48"/>
  <c r="G31" i="48"/>
  <c r="H31" i="48"/>
  <c r="I31" i="48"/>
  <c r="J31" i="48"/>
  <c r="K31" i="48"/>
  <c r="F32" i="48"/>
  <c r="G32" i="48"/>
  <c r="H32" i="48"/>
  <c r="I32" i="48"/>
  <c r="J32" i="48"/>
  <c r="K32" i="48"/>
  <c r="S32" i="48"/>
  <c r="F33" i="48"/>
  <c r="G33" i="48"/>
  <c r="H33" i="48"/>
  <c r="I33" i="48"/>
  <c r="J33" i="48"/>
  <c r="K33" i="48"/>
  <c r="F34" i="48"/>
  <c r="G34" i="48"/>
  <c r="H34" i="48"/>
  <c r="I34" i="48"/>
  <c r="J34" i="48"/>
  <c r="K34" i="48"/>
  <c r="F35" i="48"/>
  <c r="G35" i="48"/>
  <c r="H35" i="48"/>
  <c r="I35" i="48"/>
  <c r="J35" i="48"/>
  <c r="K35" i="48"/>
  <c r="F36" i="48"/>
  <c r="G36" i="48"/>
  <c r="H36" i="48"/>
  <c r="I36" i="48"/>
  <c r="J36" i="48"/>
  <c r="K36" i="48"/>
  <c r="F37" i="48"/>
  <c r="G37" i="48"/>
  <c r="H37" i="48"/>
  <c r="I37" i="48"/>
  <c r="J37" i="48"/>
  <c r="K37" i="48"/>
  <c r="F38" i="48"/>
  <c r="G38" i="48"/>
  <c r="H38" i="48"/>
  <c r="I38" i="48"/>
  <c r="J38" i="48"/>
  <c r="K38" i="48"/>
  <c r="F39" i="48"/>
  <c r="G39" i="48"/>
  <c r="H39" i="48"/>
  <c r="I39" i="48"/>
  <c r="J39" i="48"/>
  <c r="K39" i="48"/>
  <c r="F40" i="48"/>
  <c r="G40" i="48"/>
  <c r="H40" i="48"/>
  <c r="I40" i="48"/>
  <c r="J40" i="48"/>
  <c r="K40" i="48"/>
  <c r="F41" i="48"/>
  <c r="G41" i="48"/>
  <c r="H41" i="48"/>
  <c r="I41" i="48"/>
  <c r="J41" i="48"/>
  <c r="K41" i="48"/>
  <c r="F42" i="48"/>
  <c r="G42" i="48"/>
  <c r="H42" i="48"/>
  <c r="I42" i="48"/>
  <c r="J42" i="48"/>
  <c r="K42" i="48"/>
  <c r="F44" i="48"/>
  <c r="G44" i="48"/>
  <c r="H44" i="48"/>
  <c r="I44" i="48"/>
  <c r="J44" i="48"/>
  <c r="K44" i="48"/>
  <c r="T44" i="48"/>
  <c r="F45" i="48"/>
  <c r="G45" i="48"/>
  <c r="H45" i="48"/>
  <c r="I45" i="48"/>
  <c r="J45" i="48"/>
  <c r="K45" i="48"/>
  <c r="T45" i="48"/>
  <c r="F46" i="48"/>
  <c r="G46" i="48"/>
  <c r="H46" i="48"/>
  <c r="I46" i="48"/>
  <c r="J46" i="48"/>
  <c r="K46" i="48"/>
  <c r="T46" i="48"/>
  <c r="F47" i="48"/>
  <c r="G47" i="48"/>
  <c r="H47" i="48"/>
  <c r="I47" i="48"/>
  <c r="J47" i="48"/>
  <c r="K47" i="48"/>
  <c r="T47" i="48"/>
  <c r="F48" i="48"/>
  <c r="G48" i="48"/>
  <c r="H48" i="48"/>
  <c r="I48" i="48"/>
  <c r="J48" i="48"/>
  <c r="K48" i="48"/>
  <c r="T48" i="48"/>
  <c r="F49" i="48"/>
  <c r="G49" i="48"/>
  <c r="H49" i="48"/>
  <c r="I49" i="48"/>
  <c r="J49" i="48"/>
  <c r="K49" i="48"/>
  <c r="F50" i="48"/>
  <c r="G50" i="48"/>
  <c r="H50" i="48"/>
  <c r="I50" i="48"/>
  <c r="J50" i="48"/>
  <c r="K50" i="48"/>
  <c r="A1" i="49"/>
  <c r="A2" i="49"/>
  <c r="A3" i="49"/>
  <c r="A4" i="49"/>
  <c r="A5" i="49"/>
  <c r="A6" i="49"/>
  <c r="O15" i="49"/>
  <c r="P15" i="49" s="1"/>
  <c r="O16" i="49"/>
  <c r="P16" i="49" s="1"/>
  <c r="F17" i="49"/>
  <c r="K17" i="49"/>
  <c r="E25" i="49"/>
  <c r="F25" i="49" s="1"/>
  <c r="F26" i="49" s="1"/>
  <c r="O25" i="49"/>
  <c r="P25" i="49" s="1"/>
  <c r="P26" i="49" s="1"/>
  <c r="K26" i="49"/>
  <c r="E34" i="49"/>
  <c r="F34" i="49" s="1"/>
  <c r="F35" i="49" s="1"/>
  <c r="P34" i="49"/>
  <c r="P35" i="49" s="1"/>
  <c r="K35" i="49"/>
  <c r="E43" i="49"/>
  <c r="F43" i="49" s="1"/>
  <c r="F44" i="49" s="1"/>
  <c r="O43" i="49"/>
  <c r="P43" i="49" s="1"/>
  <c r="P44" i="49" s="1"/>
  <c r="K44" i="49"/>
  <c r="E52" i="49"/>
  <c r="F52" i="49" s="1"/>
  <c r="F53" i="49" s="1"/>
  <c r="O52" i="49"/>
  <c r="P52" i="49" s="1"/>
  <c r="P53" i="49" s="1"/>
  <c r="K53" i="49"/>
  <c r="E61" i="49"/>
  <c r="F61" i="49" s="1"/>
  <c r="O61" i="49"/>
  <c r="P61" i="49" s="1"/>
  <c r="P63" i="49" s="1"/>
  <c r="E62" i="49"/>
  <c r="F62" i="49" s="1"/>
  <c r="K63" i="49"/>
  <c r="E71" i="49"/>
  <c r="F71" i="49" s="1"/>
  <c r="O71" i="49"/>
  <c r="P71" i="49" s="1"/>
  <c r="P73" i="49" s="1"/>
  <c r="E72" i="49"/>
  <c r="F72" i="49" s="1"/>
  <c r="K73" i="49"/>
  <c r="D81" i="49"/>
  <c r="E81" i="49"/>
  <c r="N81" i="49"/>
  <c r="O81" i="49"/>
  <c r="D82" i="49"/>
  <c r="E82" i="49"/>
  <c r="N82" i="49"/>
  <c r="O82" i="49"/>
  <c r="K83" i="49"/>
  <c r="D91" i="49"/>
  <c r="E91" i="49"/>
  <c r="N91" i="49"/>
  <c r="O91" i="49"/>
  <c r="D92" i="49"/>
  <c r="E92" i="49"/>
  <c r="N92" i="49"/>
  <c r="O92" i="49"/>
  <c r="K93" i="49"/>
  <c r="D101" i="49"/>
  <c r="E101" i="49"/>
  <c r="N101" i="49"/>
  <c r="O101" i="49"/>
  <c r="D102" i="49"/>
  <c r="E102" i="49"/>
  <c r="N102" i="49"/>
  <c r="O102" i="49"/>
  <c r="K103" i="49"/>
  <c r="D111" i="49"/>
  <c r="E111" i="49"/>
  <c r="I111" i="49"/>
  <c r="K111" i="49" s="1"/>
  <c r="K113" i="49" s="1"/>
  <c r="N111" i="49"/>
  <c r="O111" i="49"/>
  <c r="P111" i="49" s="1"/>
  <c r="D112" i="49"/>
  <c r="E112" i="49"/>
  <c r="D121" i="49"/>
  <c r="E121" i="49"/>
  <c r="F121" i="49" s="1"/>
  <c r="I121" i="49"/>
  <c r="K121" i="49" s="1"/>
  <c r="K123" i="49" s="1"/>
  <c r="N121" i="49"/>
  <c r="O121" i="49"/>
  <c r="D122" i="49"/>
  <c r="E122" i="49"/>
  <c r="D131" i="49"/>
  <c r="E131" i="49"/>
  <c r="I131" i="49"/>
  <c r="K131" i="49"/>
  <c r="K133" i="49" s="1"/>
  <c r="N131" i="49"/>
  <c r="O131" i="49"/>
  <c r="D132" i="49"/>
  <c r="E132" i="49"/>
  <c r="L40" i="48" l="1"/>
  <c r="F131" i="49"/>
  <c r="L31" i="48"/>
  <c r="M31" i="48" s="1"/>
  <c r="N31" i="48" s="1"/>
  <c r="P31" i="48" s="1"/>
  <c r="L49" i="48"/>
  <c r="M49" i="48" s="1"/>
  <c r="N49" i="48" s="1"/>
  <c r="P49" i="48" s="1"/>
  <c r="L44" i="48"/>
  <c r="L38" i="48"/>
  <c r="F36" i="49"/>
  <c r="P36" i="49" s="1"/>
  <c r="P37" i="49" s="1"/>
  <c r="L39" i="48"/>
  <c r="M39" i="48" s="1"/>
  <c r="N39" i="48" s="1"/>
  <c r="P39" i="48" s="1"/>
  <c r="L22" i="48"/>
  <c r="M22" i="48" s="1"/>
  <c r="N22" i="48" s="1"/>
  <c r="P22" i="48" s="1"/>
  <c r="F112" i="49"/>
  <c r="M44" i="48"/>
  <c r="N44" i="48" s="1"/>
  <c r="P44" i="48" s="1"/>
  <c r="M40" i="48"/>
  <c r="N40" i="48" s="1"/>
  <c r="P40" i="48" s="1"/>
  <c r="M38" i="48"/>
  <c r="N38" i="48" s="1"/>
  <c r="P38" i="48" s="1"/>
  <c r="J3" i="32"/>
  <c r="C12" i="32" s="1"/>
  <c r="G12" i="32" s="1"/>
  <c r="F132" i="49"/>
  <c r="F133" i="49" s="1"/>
  <c r="F122" i="49"/>
  <c r="F123" i="49" s="1"/>
  <c r="P122" i="49" s="1"/>
  <c r="F82" i="49"/>
  <c r="P92" i="49"/>
  <c r="P17" i="49"/>
  <c r="F18" i="49" s="1"/>
  <c r="P18" i="49" s="1"/>
  <c r="P19" i="49" s="1"/>
  <c r="P101" i="49"/>
  <c r="F73" i="49"/>
  <c r="F74" i="49" s="1"/>
  <c r="P74" i="49" s="1"/>
  <c r="P75" i="49" s="1"/>
  <c r="L37" i="48"/>
  <c r="M37" i="48" s="1"/>
  <c r="N37" i="48" s="1"/>
  <c r="P37" i="48" s="1"/>
  <c r="L47" i="48"/>
  <c r="M47" i="48" s="1"/>
  <c r="N47" i="48" s="1"/>
  <c r="P47" i="48" s="1"/>
  <c r="F102" i="49"/>
  <c r="P91" i="49"/>
  <c r="F91" i="49"/>
  <c r="P102" i="49"/>
  <c r="F81" i="49"/>
  <c r="F83" i="49" s="1"/>
  <c r="L45" i="48"/>
  <c r="M45" i="48" s="1"/>
  <c r="N45" i="48" s="1"/>
  <c r="P45" i="48" s="1"/>
  <c r="L36" i="48"/>
  <c r="M36" i="48" s="1"/>
  <c r="N36" i="48" s="1"/>
  <c r="P36" i="48" s="1"/>
  <c r="P80" i="40"/>
  <c r="Q80" i="40" s="1"/>
  <c r="F54" i="49"/>
  <c r="P54" i="49" s="1"/>
  <c r="P55" i="49" s="1"/>
  <c r="L26" i="48"/>
  <c r="M26" i="48" s="1"/>
  <c r="N26" i="48" s="1"/>
  <c r="P26" i="48" s="1"/>
  <c r="L23" i="48"/>
  <c r="M23" i="48" s="1"/>
  <c r="N23" i="48" s="1"/>
  <c r="P23" i="48" s="1"/>
  <c r="L48" i="48"/>
  <c r="M48" i="48" s="1"/>
  <c r="N48" i="48" s="1"/>
  <c r="P48" i="48" s="1"/>
  <c r="P82" i="49"/>
  <c r="F92" i="49"/>
  <c r="L42" i="48"/>
  <c r="M42" i="48" s="1"/>
  <c r="N42" i="48" s="1"/>
  <c r="P42" i="48" s="1"/>
  <c r="L41" i="48"/>
  <c r="M41" i="48" s="1"/>
  <c r="N41" i="48" s="1"/>
  <c r="P41" i="48" s="1"/>
  <c r="L33" i="48"/>
  <c r="M33" i="48" s="1"/>
  <c r="N33" i="48" s="1"/>
  <c r="P33" i="48" s="1"/>
  <c r="S33" i="48" s="1"/>
  <c r="L34" i="48"/>
  <c r="M34" i="48" s="1"/>
  <c r="N34" i="48" s="1"/>
  <c r="P34" i="48" s="1"/>
  <c r="S34" i="48" s="1"/>
  <c r="F111" i="49"/>
  <c r="F113" i="49" s="1"/>
  <c r="P112" i="49" s="1"/>
  <c r="P113" i="49" s="1"/>
  <c r="F114" i="49" s="1"/>
  <c r="P114" i="49" s="1"/>
  <c r="P115" i="49" s="1"/>
  <c r="F45" i="49"/>
  <c r="P45" i="49" s="1"/>
  <c r="P46" i="49" s="1"/>
  <c r="F27" i="49"/>
  <c r="P27" i="49" s="1"/>
  <c r="P28" i="49" s="1"/>
  <c r="L50" i="48"/>
  <c r="M50" i="48" s="1"/>
  <c r="N50" i="48" s="1"/>
  <c r="P50" i="48" s="1"/>
  <c r="L46" i="48"/>
  <c r="M46" i="48" s="1"/>
  <c r="N46" i="48" s="1"/>
  <c r="P46" i="48" s="1"/>
  <c r="L32" i="48"/>
  <c r="M32" i="48" s="1"/>
  <c r="N32" i="48" s="1"/>
  <c r="P32" i="48" s="1"/>
  <c r="L30" i="48"/>
  <c r="M30" i="48" s="1"/>
  <c r="N30" i="48" s="1"/>
  <c r="P30" i="48" s="1"/>
  <c r="L28" i="48"/>
  <c r="M28" i="48" s="1"/>
  <c r="N28" i="48" s="1"/>
  <c r="P28" i="48" s="1"/>
  <c r="F101" i="49"/>
  <c r="P81" i="49"/>
  <c r="L35" i="48"/>
  <c r="M35" i="48" s="1"/>
  <c r="N35" i="48" s="1"/>
  <c r="P35" i="48" s="1"/>
  <c r="L29" i="48"/>
  <c r="M29" i="48" s="1"/>
  <c r="N29" i="48" s="1"/>
  <c r="P29" i="48" s="1"/>
  <c r="L27" i="48"/>
  <c r="M27" i="48" s="1"/>
  <c r="N27" i="48" s="1"/>
  <c r="P27" i="48" s="1"/>
  <c r="L24" i="48"/>
  <c r="M24" i="48" s="1"/>
  <c r="N24" i="48" s="1"/>
  <c r="P24" i="48" s="1"/>
  <c r="P131" i="49"/>
  <c r="A23" i="42"/>
  <c r="A20" i="42"/>
  <c r="A21" i="42" s="1"/>
  <c r="A22" i="42" s="1"/>
  <c r="P121" i="49"/>
  <c r="F63" i="49"/>
  <c r="F64" i="49" s="1"/>
  <c r="P64" i="49" s="1"/>
  <c r="P65" i="49" s="1"/>
  <c r="A15" i="42"/>
  <c r="A16" i="42" s="1"/>
  <c r="A17" i="42" s="1"/>
  <c r="A18" i="42" s="1"/>
  <c r="F103" i="49" l="1"/>
  <c r="C8" i="32"/>
  <c r="G8" i="32" s="1"/>
  <c r="H8" i="32" s="1"/>
  <c r="S35" i="48"/>
  <c r="P83" i="49"/>
  <c r="S36" i="48"/>
  <c r="P103" i="49"/>
  <c r="P93" i="49"/>
  <c r="F93" i="49"/>
  <c r="P123" i="49"/>
  <c r="F124" i="49" s="1"/>
  <c r="P124" i="49" s="1"/>
  <c r="P125" i="49" s="1"/>
  <c r="F104" i="49"/>
  <c r="P104" i="49" s="1"/>
  <c r="P105" i="49" s="1"/>
  <c r="F84" i="49"/>
  <c r="P84" i="49" s="1"/>
  <c r="P85" i="49" s="1"/>
  <c r="H12" i="32"/>
  <c r="I12" i="32"/>
  <c r="P132" i="49"/>
  <c r="P133" i="49" s="1"/>
  <c r="F134" i="49" s="1"/>
  <c r="P134" i="49" s="1"/>
  <c r="P135" i="49" s="1"/>
  <c r="W34" i="48"/>
  <c r="V34" i="48"/>
  <c r="U34" i="48"/>
  <c r="A24" i="42"/>
  <c r="A25" i="42" s="1"/>
  <c r="A26" i="42" s="1"/>
  <c r="A27" i="42" s="1"/>
  <c r="A28" i="42" s="1"/>
  <c r="A29" i="42" s="1"/>
  <c r="A30" i="42" s="1"/>
  <c r="A31" i="42" s="1"/>
  <c r="A32" i="42" s="1"/>
  <c r="A33" i="42" s="1"/>
  <c r="A34" i="42" s="1"/>
  <c r="A35" i="42" s="1"/>
  <c r="A36" i="42" s="1"/>
  <c r="A37" i="42" s="1"/>
  <c r="A38" i="42"/>
  <c r="A39" i="42" s="1"/>
  <c r="A40" i="42" s="1"/>
  <c r="A41" i="42" s="1"/>
  <c r="F94" i="49" l="1"/>
  <c r="P94" i="49" s="1"/>
  <c r="P95" i="49" s="1"/>
  <c r="J8" i="32"/>
  <c r="I8" i="32"/>
</calcChain>
</file>

<file path=xl/sharedStrings.xml><?xml version="1.0" encoding="utf-8"?>
<sst xmlns="http://schemas.openxmlformats.org/spreadsheetml/2006/main" count="4967" uniqueCount="2106">
  <si>
    <t>sq.ft</t>
  </si>
  <si>
    <t>Per hour</t>
  </si>
  <si>
    <t>Tractor</t>
  </si>
  <si>
    <t>lz;f ;fbf</t>
  </si>
  <si>
    <t xml:space="preserve">:yfgLo ;Nnf </t>
  </si>
  <si>
    <t>OsfO{</t>
  </si>
  <si>
    <t>v</t>
  </si>
  <si>
    <t>s</t>
  </si>
  <si>
    <t>s|=;=</t>
  </si>
  <si>
    <t>lgdf{)f ;fdu|Lx?sf] ljj/)f</t>
  </si>
  <si>
    <t>s}lkmot</t>
  </si>
  <si>
    <t>u</t>
  </si>
  <si>
    <t>afn"jf</t>
  </si>
  <si>
    <t>;fh</t>
  </si>
  <si>
    <t>l;;f}</t>
  </si>
  <si>
    <t>s]=hL=</t>
  </si>
  <si>
    <t>Pd=P; cfO/g</t>
  </si>
  <si>
    <t>Pd P; cfO/g P+un</t>
  </si>
  <si>
    <t>Pd P; cfO/g Rofg]n</t>
  </si>
  <si>
    <t>j=kmL</t>
  </si>
  <si>
    <t>j"§] P]gf</t>
  </si>
  <si>
    <t>h] x"s</t>
  </si>
  <si>
    <t>s]hL</t>
  </si>
  <si>
    <t>;fj/ l;= lk=</t>
  </si>
  <si>
    <t>j=dL=</t>
  </si>
  <si>
    <t>/=dL</t>
  </si>
  <si>
    <t>lgufn]f /fOhf]d ;lxt</t>
  </si>
  <si>
    <t>af; /fOhf]d ;lxt</t>
  </si>
  <si>
    <t>ln+u] af;</t>
  </si>
  <si>
    <t>cGo ljljw ;fdu|Lx?</t>
  </si>
  <si>
    <t>vfS;L  kftf</t>
  </si>
  <si>
    <t>kftf</t>
  </si>
  <si>
    <t>gfOng km\nfO :sL|g</t>
  </si>
  <si>
    <t>/dL</t>
  </si>
  <si>
    <t>kmfOj/ Unf;</t>
  </si>
  <si>
    <t>/kmL</t>
  </si>
  <si>
    <t>jkmL</t>
  </si>
  <si>
    <t>gfkf]</t>
  </si>
  <si>
    <t>bfp/f</t>
  </si>
  <si>
    <t>wf/f</t>
  </si>
  <si>
    <t>x]S; lgKkn</t>
  </si>
  <si>
    <t>ydf]{s|d rs</t>
  </si>
  <si>
    <t>x]S;f km|]d</t>
  </si>
  <si>
    <t>slDjg]zg Knfo/</t>
  </si>
  <si>
    <t>tf/ j|z</t>
  </si>
  <si>
    <t xml:space="preserve"> ljj/)f</t>
  </si>
  <si>
    <t>;xfos KnDj/</t>
  </si>
  <si>
    <t>g;{/L gfOs]÷ jg x]/fn"</t>
  </si>
  <si>
    <t>cu|fv -;fn_</t>
  </si>
  <si>
    <t>:yfgLo :t/df pTkfbLt lj?jf</t>
  </si>
  <si>
    <t>xn"sf ;jf/L rfns</t>
  </si>
  <si>
    <t xml:space="preserve">ljB"t kmf]/d]g </t>
  </si>
  <si>
    <t>ef/L ;jf/L x]Nk/</t>
  </si>
  <si>
    <t>k|lt OsfO{</t>
  </si>
  <si>
    <t>ljleGg cf}hf/x?</t>
  </si>
  <si>
    <t>lkml^éx?÷;fOh</t>
  </si>
  <si>
    <t xml:space="preserve"> 1÷2Æ</t>
  </si>
  <si>
    <t xml:space="preserve"> 3÷4Æ</t>
  </si>
  <si>
    <t xml:space="preserve"> 1Æ</t>
  </si>
  <si>
    <t xml:space="preserve"> 1 1÷4Æ</t>
  </si>
  <si>
    <t xml:space="preserve"> 1 1÷2Æ</t>
  </si>
  <si>
    <t xml:space="preserve"> 2 1÷2Æ</t>
  </si>
  <si>
    <t>2Æ</t>
  </si>
  <si>
    <t>3Æ</t>
  </si>
  <si>
    <t>4Æ</t>
  </si>
  <si>
    <t xml:space="preserve">hL=cfO{ PNjf] </t>
  </si>
  <si>
    <t>hL=cfO{ ;s]^</t>
  </si>
  <si>
    <t>hL=cfO{ o"lgog</t>
  </si>
  <si>
    <t>a|f; o"lgog</t>
  </si>
  <si>
    <t>Pr=*L=kL=÷hL=cfO{ kmn]Gh;]^</t>
  </si>
  <si>
    <t>hL=cfO{÷hL=cfO{ kmn]Gh;]^</t>
  </si>
  <si>
    <t>hL=cfO{ P)* Sofk</t>
  </si>
  <si>
    <t>a|f; u]^ eNa</t>
  </si>
  <si>
    <t>Unf]a eNa</t>
  </si>
  <si>
    <t>kmnf]^ eNa</t>
  </si>
  <si>
    <t>kL;</t>
  </si>
  <si>
    <t>:n"O; eNa</t>
  </si>
  <si>
    <t>Po/ eNa</t>
  </si>
  <si>
    <t>Pr=*L=kL=÷Pr=*L=kL= kmn]Gh;]^</t>
  </si>
  <si>
    <t xml:space="preserve">hL=cfO{ lgKkn 2Æ nfdf] </t>
  </si>
  <si>
    <t xml:space="preserve">hL=cfO{ lgKkn 3Æ nfdf] </t>
  </si>
  <si>
    <t xml:space="preserve">hL=cfO{ lgKkn 4Æ nfdf] </t>
  </si>
  <si>
    <t xml:space="preserve">hL=cfO{ lgKkn 6Æ nfdf] </t>
  </si>
  <si>
    <t xml:space="preserve">hL=cfO{ lgKkn 9Æ nfdf] </t>
  </si>
  <si>
    <t xml:space="preserve">hL=cfO{ lgKkn 12Æ nfdf] </t>
  </si>
  <si>
    <t xml:space="preserve">hL=cfO{ lgKkn 18Æ nfdf] </t>
  </si>
  <si>
    <t>/=dL=</t>
  </si>
  <si>
    <t>lh=cfO{= tf/</t>
  </si>
  <si>
    <t>/+uLg h:tf kftf</t>
  </si>
  <si>
    <t>;]^</t>
  </si>
  <si>
    <t xml:space="preserve">lsrg l;+s </t>
  </si>
  <si>
    <t>j=kmL=</t>
  </si>
  <si>
    <t>;fwf/)f kfOk /]GrL</t>
  </si>
  <si>
    <t>dL=</t>
  </si>
  <si>
    <t>Pd=P;= a+fWg] tf/</t>
  </si>
  <si>
    <t>Plaster of paris paint</t>
  </si>
  <si>
    <t>;/];</t>
  </si>
  <si>
    <t>uf]6f</t>
  </si>
  <si>
    <t>;]6</t>
  </si>
  <si>
    <t>laB'lto ;fdfu|Lx?</t>
  </si>
  <si>
    <t>Accessories, screws, grips, Pvc tape, choke, starter, tube, bulbs, holder, flexible wire etc all complete.</t>
  </si>
  <si>
    <t>Dome light 8" with heavy carier homedec or eqvt.</t>
  </si>
  <si>
    <t>set</t>
  </si>
  <si>
    <t>1*40 watt tube light  mirror optic wipro/philips HPF or eqvt.</t>
  </si>
  <si>
    <t>2*40 watt mirror optic tube light wipro/philips HPF or eqvt.</t>
  </si>
  <si>
    <t>Mirror light decorative philips or eqvt.</t>
  </si>
  <si>
    <t>Indicator light for O.T. room red &amp; green color etc all complete</t>
  </si>
  <si>
    <t>Electrical bell musical type of deferent sounds</t>
  </si>
  <si>
    <t>Acceessories nut, bolt, hook, clamp, regulator, flexible wire ect all complete.</t>
  </si>
  <si>
    <t>42" ceiling fan USHA or eqvt.</t>
  </si>
  <si>
    <t>9" exhaust fan USHA or eqvt.</t>
  </si>
  <si>
    <t>Accossories : metal box, xcrew, grips, pvc tape, etc all complete</t>
  </si>
  <si>
    <t>16/6 Amps combined S/xocketflush type</t>
  </si>
  <si>
    <t>1 gang 1,2 way switch philips or eqvt.</t>
  </si>
  <si>
    <t>2 gang 1,2 way switch philips or eqvt.</t>
  </si>
  <si>
    <t>3 gang 1,2 way switch philips or eqvt.</t>
  </si>
  <si>
    <t>4 gang 1,2 way switch philips or eqvt.</t>
  </si>
  <si>
    <t>5 gang 1,2 way switch philips or eqvt.</t>
  </si>
  <si>
    <t>6 gang 1,2 way switch philips or eqvt.</t>
  </si>
  <si>
    <t>1 gang one bell push philips or eqvt.</t>
  </si>
  <si>
    <t>Junction box made of metal withcover size 6"*4" ect all complete</t>
  </si>
  <si>
    <t>Accessories : screws, grips, nut, bolt, cu bus bar, earth bus bar, neutral bus bar, fuse, porcelin base, cu strip for connection, cable shoe, phase bar, pvc tape etc all complete</t>
  </si>
  <si>
    <t>Panel board made of mild steel sheet double cover floor mount suitable color push type lock size 12*36*48" suitable for housing the following items all complete (space for 4 n. MCCB)</t>
  </si>
  <si>
    <t>100A TP MCCB of standard company</t>
  </si>
  <si>
    <t>no</t>
  </si>
  <si>
    <t>40-50A TP MCCB of standard company</t>
  </si>
  <si>
    <t>Ammeter 0-500A</t>
  </si>
  <si>
    <t>voltmeter 0-500V</t>
  </si>
  <si>
    <t>CT coil of suitable ratio for panel board</t>
  </si>
  <si>
    <t>Indicator lamp for fuse</t>
  </si>
  <si>
    <t>selector switch</t>
  </si>
  <si>
    <t>Distribution board 8 way TPN made of mild steel sheet double cover locable of approved company. Flush type etc. all complete</t>
  </si>
  <si>
    <t>6,16,25 Amps sp MCCB of approved company for light and power circuit</t>
  </si>
  <si>
    <t>40-63 Amps TP MCCB of approved company for main</t>
  </si>
  <si>
    <t>6,16,25 Amps TP MCCB of approved company for main</t>
  </si>
  <si>
    <t>Accessories : HDPE polythenepiep, screws, pvc, tape, grips, circular box etc all complete</t>
  </si>
  <si>
    <t>2*3/20 pvc cu, wire for light and fan point 1/2" HDPE polythene pipe</t>
  </si>
  <si>
    <t>point</t>
  </si>
  <si>
    <t>2*7/22+1*3/22 pvc cu.wire for power point in 3/4" in HDPE polythene pipe</t>
  </si>
  <si>
    <t>2*7/20+1*3/22 pvc cu, wire with A/C socket in 3/4 in HDPE pokythene pipe for A/C etc all complete</t>
  </si>
  <si>
    <t>10mm sq. 4 core unarmoured copper cable for DB in HDPE polythene pipe or through channel etc all complete</t>
  </si>
  <si>
    <t>R.M.</t>
  </si>
  <si>
    <t>8 swg cu.wire in HDPE polythene pipe for earth continuty from panel board to DB etc all complete</t>
  </si>
  <si>
    <t>Accessories: HDPE pipe screws, pvc tape grips etc all complete</t>
  </si>
  <si>
    <t>2 pair telephone cable for telephone point in 1/2" 920mm) polythene pipe</t>
  </si>
  <si>
    <t>5 pair telephone cable for main in (25mm) HDPE pipe from junction box to telephone DB</t>
  </si>
  <si>
    <t>meter</t>
  </si>
  <si>
    <t xml:space="preserve">10 pair telephone cable for main (25mm) HDPe polythene pipe/cable tray </t>
  </si>
  <si>
    <t>15 pair telephone cable for telephone point in 1/2" (20mm) polythene pipe</t>
  </si>
  <si>
    <t>20 pair telephone cable for telephone point in 1/2" (20mm) polythene pipe</t>
  </si>
  <si>
    <t>Telephone socket north west or eqvt.</t>
  </si>
  <si>
    <t>Telephone junction box 6"*8" made of mild steel sheet with connector flush type etc all complete</t>
  </si>
  <si>
    <t>Main DB made mild steel sheet with connector flush type etc complete</t>
  </si>
  <si>
    <t>Matrix portion 308 EPABX systemexpandable 3 co line 8 single line extension, automatic STD, ISD lock call duration control external call forwardingor eqvt</t>
  </si>
  <si>
    <t>Earthing with cu.plate size 65cm*65cm*3.15mm with G.N. 8 copper wire for earth continuty from panel board to earthing site etc all complete</t>
  </si>
  <si>
    <t>unit</t>
  </si>
  <si>
    <t>kf]n SnfDk !–!÷@Æ kmnfdsf]</t>
  </si>
  <si>
    <t>laleGg ;fOhsf] g6jf]N6</t>
  </si>
  <si>
    <t>^ lkm6sf] :6] /8 ;]6</t>
  </si>
  <si>
    <t>6]i6/</t>
  </si>
  <si>
    <t>## s]=eL= lkgOG;'n]6/</t>
  </si>
  <si>
    <t>!! s]=eL=6]G;g Sn}Dk</t>
  </si>
  <si>
    <t>l8=cfO/g ljy ;fO=OG;'=</t>
  </si>
  <si>
    <t>!! s]=eL=l8S; OG;'n]6/</t>
  </si>
  <si>
    <t>!! s]=eL=lkg OG;'n]6/</t>
  </si>
  <si>
    <t>!=( dL= qm; cfd{</t>
  </si>
  <si>
    <t>cly{Ë kfOk</t>
  </si>
  <si>
    <t> * dL= sf7sf] kf]n</t>
  </si>
  <si>
    <t> yfg</t>
  </si>
  <si>
    <t> gf]h lknf; ^Æ</t>
  </si>
  <si>
    <t> uf]6f</t>
  </si>
  <si>
    <t>yfg</t>
  </si>
  <si>
    <t>5' stay set complete LT</t>
  </si>
  <si>
    <t>Binding wire alluminium</t>
  </si>
  <si>
    <t>Pole clamp steel tubular pole</t>
  </si>
  <si>
    <t>#÷@@ sk/ tf/ -lk=le=;L=_</t>
  </si>
  <si>
    <t>/f]n</t>
  </si>
  <si>
    <t>#÷@) sk/ tf/ -lk=le=;L=_</t>
  </si>
  <si>
    <t>&amp;÷@@ sk/ tf/ -lk=le=;L=_</t>
  </si>
  <si>
    <t>&amp;÷@) sk/ tf/ -lk=le=;L=_</t>
  </si>
  <si>
    <t>6]lnkmf]g tf/  -lk=le=;L=_</t>
  </si>
  <si>
    <t>ld</t>
  </si>
  <si>
    <t xml:space="preserve">qm]hL dfj{n </t>
  </si>
  <si>
    <t>lrK;</t>
  </si>
  <si>
    <t>Pd P; l;^</t>
  </si>
  <si>
    <t>A</t>
  </si>
  <si>
    <t>Luminaires (Fixtures)</t>
  </si>
  <si>
    <t>B</t>
  </si>
  <si>
    <t>Fan/Exhaust fan</t>
  </si>
  <si>
    <t>C</t>
  </si>
  <si>
    <t>Socket, Switch, Junction Box</t>
  </si>
  <si>
    <t>D</t>
  </si>
  <si>
    <t>Panel Board / DB</t>
  </si>
  <si>
    <t>E</t>
  </si>
  <si>
    <t>Point Wiring/ Wires</t>
  </si>
  <si>
    <t>F</t>
  </si>
  <si>
    <t>Telecom system</t>
  </si>
  <si>
    <t>G</t>
  </si>
  <si>
    <t>Earthing</t>
  </si>
  <si>
    <r>
      <t>4</t>
    </r>
    <r>
      <rPr>
        <sz val="9"/>
        <rFont val="Arial"/>
        <family val="2"/>
      </rPr>
      <t>" x</t>
    </r>
    <r>
      <rPr>
        <sz val="9"/>
        <rFont val="FONTASY_ HIMALI_ TT"/>
        <family val="5"/>
      </rPr>
      <t xml:space="preserve"> 3</t>
    </r>
    <r>
      <rPr>
        <sz val="9"/>
        <rFont val="Arial"/>
        <family val="2"/>
      </rPr>
      <t>"</t>
    </r>
    <r>
      <rPr>
        <sz val="9"/>
        <rFont val="FONTASY_ HIMALI_ TT"/>
        <family val="5"/>
      </rPr>
      <t xml:space="preserve"> </t>
    </r>
  </si>
  <si>
    <r>
      <t>2</t>
    </r>
    <r>
      <rPr>
        <sz val="9"/>
        <rFont val="Arial"/>
        <family val="2"/>
      </rPr>
      <t>" x</t>
    </r>
    <r>
      <rPr>
        <sz val="9"/>
        <rFont val="FONTASY_ HIMALI_ TT"/>
        <family val="5"/>
      </rPr>
      <t xml:space="preserve"> 1</t>
    </r>
    <r>
      <rPr>
        <sz val="9"/>
        <rFont val="Arial"/>
        <family val="2"/>
      </rPr>
      <t>"</t>
    </r>
    <r>
      <rPr>
        <sz val="9"/>
        <rFont val="FONTASY_ HIMALI_ TT"/>
        <family val="5"/>
      </rPr>
      <t xml:space="preserve"> </t>
    </r>
  </si>
  <si>
    <t>laB'lto ;fdu|Lx?</t>
  </si>
  <si>
    <t>lk= l;= l;= Ans</t>
  </si>
  <si>
    <t>S.N.</t>
  </si>
  <si>
    <t>PIPE (PN 4/SDR 26) -3 Layer</t>
  </si>
  <si>
    <t>PIPE (PN 6/SDR 17.6) -3 Layer</t>
  </si>
  <si>
    <t>PIPE (PN 10/SDR 11) -3 Layer</t>
  </si>
  <si>
    <t>PIPE (PN 16/SDR 7.4) -3 Layer</t>
  </si>
  <si>
    <t>PIPE (PN 20/SDR 6) -3 Layer</t>
  </si>
  <si>
    <t>PLASTIC BALL VALVE</t>
  </si>
  <si>
    <t>STOP VALVE</t>
  </si>
  <si>
    <t>CONCEALED STOP VALVE</t>
  </si>
  <si>
    <t>ELBOW 90"</t>
  </si>
  <si>
    <t>SOCKET</t>
  </si>
  <si>
    <t>TEE</t>
  </si>
  <si>
    <t>CROSS TEE</t>
  </si>
  <si>
    <t>CROSSOVER</t>
  </si>
  <si>
    <t>WALL CLAMP</t>
  </si>
  <si>
    <t>END CAP</t>
  </si>
  <si>
    <t>UNION</t>
  </si>
  <si>
    <t>FLANGE</t>
  </si>
  <si>
    <t>DESCRIPTION OF GOODS</t>
  </si>
  <si>
    <t>SHOT PLUG</t>
  </si>
  <si>
    <t>LONG PLUG</t>
  </si>
  <si>
    <t>TANK NIPPLE</t>
  </si>
  <si>
    <t>FEMALE THREADED SOCKET</t>
  </si>
  <si>
    <t>MALE THREADED SOCKET</t>
  </si>
  <si>
    <t>FEMALE THREADED ELBOW</t>
  </si>
  <si>
    <t>ELBOW 45"</t>
  </si>
  <si>
    <t>MALE THREADED ELBOW</t>
  </si>
  <si>
    <t>FEMALE THREADED TEE</t>
  </si>
  <si>
    <t>MALE THREADED TEE</t>
  </si>
  <si>
    <t>FEMALE THREADED ELBOW WITH DISK</t>
  </si>
  <si>
    <t>MALE THREADED ELBOW WITH DISK</t>
  </si>
  <si>
    <t>MALE UNION</t>
  </si>
  <si>
    <t>FEMALE UNION</t>
  </si>
  <si>
    <t>REDUCTION SOCKET</t>
  </si>
  <si>
    <t>REDUCTION TEE</t>
  </si>
  <si>
    <t>REDUCTION ELBOW</t>
  </si>
  <si>
    <t>PIPE SCISSOR</t>
  </si>
  <si>
    <t>SINGLE WELDING MACHINE</t>
  </si>
  <si>
    <t>WELDING KIT</t>
  </si>
  <si>
    <t>16mm</t>
  </si>
  <si>
    <t>20mm</t>
  </si>
  <si>
    <t>25mm</t>
  </si>
  <si>
    <t>32mm</t>
  </si>
  <si>
    <t>40mm</t>
  </si>
  <si>
    <t>50mm</t>
  </si>
  <si>
    <t>63mm</t>
  </si>
  <si>
    <t>75mm</t>
  </si>
  <si>
    <t>90mm</t>
  </si>
  <si>
    <t>110mm</t>
  </si>
  <si>
    <t>20mm x1/2</t>
  </si>
  <si>
    <t>25mm x1/2</t>
  </si>
  <si>
    <t>32mm x3/4</t>
  </si>
  <si>
    <t>Allowance per Hour</t>
  </si>
  <si>
    <t>Total Amount ( for Fuel &amp; Allowance per Hour) NRs.</t>
  </si>
  <si>
    <t>Diesel</t>
  </si>
  <si>
    <t>Grease</t>
  </si>
  <si>
    <t>Hydraulic Oil</t>
  </si>
  <si>
    <t>Mobil</t>
  </si>
  <si>
    <t>Operator</t>
  </si>
  <si>
    <t>Helper</t>
  </si>
  <si>
    <t>Quantity</t>
  </si>
  <si>
    <t>Name of Vehicle</t>
  </si>
  <si>
    <t>Diesel Consumption per Hour</t>
  </si>
  <si>
    <t xml:space="preserve">Hirring of Vehicle per Hour </t>
  </si>
  <si>
    <t>PS;fe]]^/</t>
  </si>
  <si>
    <t>Hirring of Vehicle per Hour</t>
  </si>
  <si>
    <t>Medium Rock</t>
  </si>
  <si>
    <t>Hard Rock</t>
  </si>
  <si>
    <t>Assuming that excavator Rock Breaker Excavates per Hour</t>
  </si>
  <si>
    <t xml:space="preserve">PS;fe]^/ :^f]g a|]s/  </t>
  </si>
  <si>
    <t>25-20</t>
  </si>
  <si>
    <t>32-20</t>
  </si>
  <si>
    <t>32-25</t>
  </si>
  <si>
    <t>40-20</t>
  </si>
  <si>
    <t>40-25</t>
  </si>
  <si>
    <t>40-32</t>
  </si>
  <si>
    <t>50-20</t>
  </si>
  <si>
    <t>50-25</t>
  </si>
  <si>
    <t>50-32</t>
  </si>
  <si>
    <t>50-40</t>
  </si>
  <si>
    <t>63-25</t>
  </si>
  <si>
    <t>63-32</t>
  </si>
  <si>
    <t>63-40</t>
  </si>
  <si>
    <t>63-50</t>
  </si>
  <si>
    <t>25mm x3/4</t>
  </si>
  <si>
    <t>32mm x1/2</t>
  </si>
  <si>
    <t>32mm x1</t>
  </si>
  <si>
    <t>40mm x5/4</t>
  </si>
  <si>
    <t>50 mm x 3/4</t>
  </si>
  <si>
    <t>63mm x 2</t>
  </si>
  <si>
    <t>75mm x 2.5</t>
  </si>
  <si>
    <t>90mm x 3</t>
  </si>
  <si>
    <t>Rate of excavation work per Hour ( with fuel, allowance and hirring charge including taxes)</t>
  </si>
  <si>
    <t>Unit</t>
  </si>
  <si>
    <t>pc</t>
  </si>
  <si>
    <t>100 m3 per Hr</t>
  </si>
  <si>
    <t>30 m3 per Hr</t>
  </si>
  <si>
    <t>125 m3 per Hr</t>
  </si>
  <si>
    <t>15 cum per Hr</t>
  </si>
  <si>
    <t>5 cum per Hr</t>
  </si>
  <si>
    <t>mtr</t>
  </si>
  <si>
    <t>Size</t>
  </si>
  <si>
    <t>#= lh=cfO{, Pr=*L=lk= tyf cGo  lkml^éx?</t>
  </si>
  <si>
    <t>Knd jj</t>
  </si>
  <si>
    <t>cfon Sofg</t>
  </si>
  <si>
    <t>ljleGg ;fOhsf] dfpy lk;</t>
  </si>
  <si>
    <t>hL=cfO{= Osjn ^L</t>
  </si>
  <si>
    <t>jgk}bfj/ ;DaGwL</t>
  </si>
  <si>
    <t>uf]lnofsf] af]s|f lemSg] sfo{</t>
  </si>
  <si>
    <t>So'=lkm=</t>
  </si>
  <si>
    <t>r§f</t>
  </si>
  <si>
    <t>JolQm</t>
  </si>
  <si>
    <t>ljB"t ;"k/efO{h/</t>
  </si>
  <si>
    <t>110mm x 4</t>
  </si>
  <si>
    <t>b//]6df % k|ltzt yk ug]{</t>
  </si>
  <si>
    <t>;f]ks]; /fd|f]</t>
  </si>
  <si>
    <t>clDn;f] /fOhf]d ;lxt</t>
  </si>
  <si>
    <t>cn}rL /fOhf]d ;lxt</t>
  </si>
  <si>
    <t>Conctrete Admixture Plasticizer</t>
  </si>
  <si>
    <t>:jLs[t b//]^ 070÷71</t>
  </si>
  <si>
    <t>;"k/efO{h/ -OlGhlgo/_</t>
  </si>
  <si>
    <t>;"k/efO{h/ -;j OlGhlgo/_</t>
  </si>
  <si>
    <t>s[lif &gt;lds Hofnf</t>
  </si>
  <si>
    <t>/= kmL6</t>
  </si>
  <si>
    <t>UPVC Roofing</t>
  </si>
  <si>
    <t>3 MM Thick Composite Carbon Fibre UPVC Ridge Sheet including the cost of materials and labour and fixing and Fitting all complete</t>
  </si>
  <si>
    <t>UPVC Door/Windows</t>
  </si>
  <si>
    <t>Stainless Steel / Stainless Steel Railing Indian standard</t>
  </si>
  <si>
    <t>Stainless Steel pipe 1" Diameter</t>
  </si>
  <si>
    <t>Stainless Steel pipe 1.5" Diameter</t>
  </si>
  <si>
    <t>Stainless Steel pipe 2" Diameter</t>
  </si>
  <si>
    <t>Diesel Cost</t>
  </si>
  <si>
    <t>Total Diesel Cost</t>
  </si>
  <si>
    <t>Total Cost (for Fuel &amp; Allowance per Hour) NRs.</t>
  </si>
  <si>
    <t>Cost (for Fuel &amp; Allowance per Hour without Diesel)</t>
  </si>
  <si>
    <t>cf]en j]l;g -;]/fdLs_</t>
  </si>
  <si>
    <t>3 MM Thick Composite Carbon Fibre UPVC  Roofing Sheet (Weight 5.5 to 6 Kg/sq.m) with PMMA Coating including the cost of materials and labour and fixing and Fitting all complete</t>
  </si>
  <si>
    <t>3 MM Thick Composite Carbon Fibre UPVC  Roofing Sheet (Weight 5.5 to 6 Kg/sq.m) with PMMA Coating and glass fibre mesh (Tile Profile)</t>
  </si>
  <si>
    <t>3 MM Thick Composite Carbon Fibre UPVC Ridge Cover Sheet (Regular Profile)</t>
  </si>
  <si>
    <t xml:space="preserve">Cats Eye </t>
  </si>
  <si>
    <t>/fOvGo" ljp v/Lb</t>
  </si>
  <si>
    <t xml:space="preserve">v/L ljp v/Lb </t>
  </si>
  <si>
    <t>Remarks</t>
  </si>
  <si>
    <t>kf]lnlyg y}nf]df</t>
  </si>
  <si>
    <t>k|lt #=lkm=</t>
  </si>
  <si>
    <t>k|lt ;f]/xL</t>
  </si>
  <si>
    <t>k|lt s=hL=</t>
  </si>
  <si>
    <t>H</t>
  </si>
  <si>
    <t>Polyster Neddle Punched Nonwcve Geotexiles</t>
  </si>
  <si>
    <t>j=ld=</t>
  </si>
  <si>
    <t>Mesh Wire Ø  3 mm, Selvedge Wire  Ø 3.9 mm,Lacing Wire  Ø 2.4 mm</t>
  </si>
  <si>
    <t>Mesh Wire Ø  2.7 mm,Selvedge Wire Ø 3.4 mm,Lacing Wire Ø 2.2 mm</t>
  </si>
  <si>
    <t>Mesh Wire Ø  2.2 mm,Selvedge Wire Ø 2.7 mm,Lacing Wire Ø 2.2 mm</t>
  </si>
  <si>
    <t>Hitlink cable jointting out door</t>
  </si>
  <si>
    <t>Hitlink cable jointting in door</t>
  </si>
  <si>
    <t>95 Mm XLPE Cable</t>
  </si>
  <si>
    <t>120 Sq. Mm A.B.C cable</t>
  </si>
  <si>
    <t>ABC cable connecter</t>
  </si>
  <si>
    <t>T jumper connecter</t>
  </si>
  <si>
    <t>Disc insulator</t>
  </si>
  <si>
    <t>33 kv pin insulator</t>
  </si>
  <si>
    <t>11 Kv pin insulator with spindle</t>
  </si>
  <si>
    <t>11kv do fuse cutout</t>
  </si>
  <si>
    <t>1A Ht link fuse</t>
  </si>
  <si>
    <t>10 A Ht link fuse</t>
  </si>
  <si>
    <t>20A link fuse</t>
  </si>
  <si>
    <t>100 A fuse wire</t>
  </si>
  <si>
    <t>1.5 A link fuse</t>
  </si>
  <si>
    <t>2.5 A link frse</t>
  </si>
  <si>
    <t>150 A fuse wire</t>
  </si>
  <si>
    <t>5A link fuse</t>
  </si>
  <si>
    <t>2A HRC fuse</t>
  </si>
  <si>
    <t>6A HRC fuse</t>
  </si>
  <si>
    <t>4A HRC fuse</t>
  </si>
  <si>
    <t>200A HRC wire</t>
  </si>
  <si>
    <t>15A link fuse</t>
  </si>
  <si>
    <t>25 A Bottom type link fuse</t>
  </si>
  <si>
    <t>12.5 a link fuse</t>
  </si>
  <si>
    <t>150A fuse wire</t>
  </si>
  <si>
    <t>160 A MCCB</t>
  </si>
  <si>
    <t>100 A MCCB</t>
  </si>
  <si>
    <t>200 A MCCB</t>
  </si>
  <si>
    <t>100 A MCCB single pole</t>
  </si>
  <si>
    <t>D-iron shakle insulator</t>
  </si>
  <si>
    <t>11kv dead end set</t>
  </si>
  <si>
    <t>cuppet Earthing rod</t>
  </si>
  <si>
    <t>Nut Bolt kg</t>
  </si>
  <si>
    <t>nut boly 8" full thread</t>
  </si>
  <si>
    <t>Rechargable led search led light</t>
  </si>
  <si>
    <t>conductor cutter</t>
  </si>
  <si>
    <t>Transformer bush connector</t>
  </si>
  <si>
    <t>single phase meter box</t>
  </si>
  <si>
    <t>cupper Earthing rod</t>
  </si>
  <si>
    <t>stay set it com</t>
  </si>
  <si>
    <t>Stay wire 7/12</t>
  </si>
  <si>
    <t>single phase MCB 6 A</t>
  </si>
  <si>
    <t xml:space="preserve">Pole clamp </t>
  </si>
  <si>
    <t>Stay inaulator</t>
  </si>
  <si>
    <t>cupper earthing wire</t>
  </si>
  <si>
    <t>Nos</t>
  </si>
  <si>
    <t>kg</t>
  </si>
  <si>
    <t>Set</t>
  </si>
  <si>
    <t>Earthing jumper connector</t>
  </si>
  <si>
    <t>300A cut out</t>
  </si>
  <si>
    <t>Fire Exting gijar</t>
  </si>
  <si>
    <t>Dshakle</t>
  </si>
  <si>
    <t>400 A cutout</t>
  </si>
  <si>
    <t>Aluminimum binding wire</t>
  </si>
  <si>
    <t>11Kv Disconnecting Switch</t>
  </si>
  <si>
    <t>33Kv Disconnecting Switch</t>
  </si>
  <si>
    <t>2 core wire Seperator PVC</t>
  </si>
  <si>
    <t>3 core wire Seperator PVC</t>
  </si>
  <si>
    <t>2 m long wire toochan rope</t>
  </si>
  <si>
    <t>pg clamp two nut heavy type</t>
  </si>
  <si>
    <t>phg clamp medium</t>
  </si>
  <si>
    <t>Earthing jumper</t>
  </si>
  <si>
    <t>Breather 100 Grm</t>
  </si>
  <si>
    <t>pole clamp</t>
  </si>
  <si>
    <t>11kv line tester</t>
  </si>
  <si>
    <t>33kv line tester</t>
  </si>
  <si>
    <t>Digital multi meter</t>
  </si>
  <si>
    <t>11 kv hand gloves</t>
  </si>
  <si>
    <t>33 kv hand gloves</t>
  </si>
  <si>
    <t>safety helmet</t>
  </si>
  <si>
    <t>500 A cutout</t>
  </si>
  <si>
    <t>digital clamp meter</t>
  </si>
  <si>
    <t>digital clamp tester</t>
  </si>
  <si>
    <t>sealkajel</t>
  </si>
  <si>
    <t>Transformer oil</t>
  </si>
  <si>
    <t>safety belt</t>
  </si>
  <si>
    <t>liter</t>
  </si>
  <si>
    <t>:jLs[t b//]^ 073÷74</t>
  </si>
  <si>
    <t>lk;</t>
  </si>
  <si>
    <t>Rate with VAT</t>
  </si>
  <si>
    <t xml:space="preserve">:jLs[t b/ /]^ 073÷74  </t>
  </si>
  <si>
    <t xml:space="preserve">  Soft Soil</t>
  </si>
  <si>
    <t>Hard Soil</t>
  </si>
  <si>
    <t xml:space="preserve">  Soft Rock</t>
  </si>
  <si>
    <t>Assuming that Excavator Excavates per Hour</t>
  </si>
  <si>
    <t>Ex-Factory Rate of heavy Zine coated, Machine made and Mechanically Selycedged double twist Hexagonal Wire mesh Product ; ZN -AL Alloy &amp; ZN-AL alloy +PVC coated ; Mesh type 10x12;</t>
  </si>
  <si>
    <t>Ex-Factory Rate of heavy Zine coated, Machine made and Mechanically Selycedged double twist Hexagonal Wire mesh Product ; ZN-AL Alloy &amp; ZN-AL alloy +PVC coated ; Mesh type 6x8;</t>
  </si>
  <si>
    <t>Solar System</t>
  </si>
  <si>
    <t>I</t>
  </si>
  <si>
    <t>Solar PV module</t>
  </si>
  <si>
    <t>10 watt solar set</t>
  </si>
  <si>
    <t>20 watt solar set</t>
  </si>
  <si>
    <t>40 watt solar set</t>
  </si>
  <si>
    <t>60 watt solar set</t>
  </si>
  <si>
    <t>80 watt solar set</t>
  </si>
  <si>
    <t>100 watt solar set</t>
  </si>
  <si>
    <t>150 watt solar set</t>
  </si>
  <si>
    <t>Solar Street Light</t>
  </si>
  <si>
    <t>1 wp</t>
  </si>
  <si>
    <t>Battery 12 V/100 Ah tubular</t>
  </si>
  <si>
    <t>Lamp 40 watt</t>
  </si>
  <si>
    <t>Lamp 20 watt</t>
  </si>
  <si>
    <t>Single arm galvanised pole with lightening arm and battery box</t>
  </si>
  <si>
    <t xml:space="preserve">After sale service </t>
  </si>
  <si>
    <t>75 Ah tubular battery</t>
  </si>
  <si>
    <t>ljleGg ;f}Gbo{jw{s lj?jfx?</t>
  </si>
  <si>
    <t>w'kL ;Nnf</t>
  </si>
  <si>
    <t>sNsLkm'n</t>
  </si>
  <si>
    <t>c;f/]km'n</t>
  </si>
  <si>
    <t>sk'/</t>
  </si>
  <si>
    <t>czf]s</t>
  </si>
  <si>
    <t>aflwlrQ</t>
  </si>
  <si>
    <t>PShf]/f</t>
  </si>
  <si>
    <t>kmfOs; snf]g</t>
  </si>
  <si>
    <t>rfOlgh ÷tfOjfgL b'af]</t>
  </si>
  <si>
    <t>?b|fIf</t>
  </si>
  <si>
    <t>af+;sf] /fOhf]d</t>
  </si>
  <si>
    <t>j=lkm=</t>
  </si>
  <si>
    <t>b//]6 ?=</t>
  </si>
  <si>
    <t>lgufnf] h/f ;lxt</t>
  </si>
  <si>
    <t>cld|;f]sf] /fOhf]d</t>
  </si>
  <si>
    <t xml:space="preserve"> @)) u]hsf] la?jf pdfg{] sfnf] kf]lnlyg y}nf -ljleGg ;fOhsf]_</t>
  </si>
  <si>
    <t>ljleGg s[lif ;DaGwL</t>
  </si>
  <si>
    <t>uf]nf ;lxtsf] df}/L3f/</t>
  </si>
  <si>
    <t xml:space="preserve">;fwf/0f df}/L3f/ </t>
  </si>
  <si>
    <t>CPVC Pipe SDR-11</t>
  </si>
  <si>
    <r>
      <t>Elbow 90</t>
    </r>
    <r>
      <rPr>
        <vertAlign val="superscript"/>
        <sz val="10"/>
        <rFont val="Arial"/>
        <family val="2"/>
      </rPr>
      <t>0</t>
    </r>
  </si>
  <si>
    <t>Equal Tee</t>
  </si>
  <si>
    <t>Coupler (Socket)</t>
  </si>
  <si>
    <r>
      <t>Elbow 45</t>
    </r>
    <r>
      <rPr>
        <vertAlign val="superscript"/>
        <sz val="10"/>
        <rFont val="Arial"/>
        <family val="2"/>
      </rPr>
      <t>0</t>
    </r>
  </si>
  <si>
    <t>Union</t>
  </si>
  <si>
    <t>End cap</t>
  </si>
  <si>
    <t>ABS Pipe clip</t>
  </si>
  <si>
    <t>Ball Valve (NSF)</t>
  </si>
  <si>
    <t>Ball Valve Compact</t>
  </si>
  <si>
    <t>Step Over Bend</t>
  </si>
  <si>
    <t>Elbow with EAR CPVC</t>
  </si>
  <si>
    <t>Female Threaded Elbow Brass</t>
  </si>
  <si>
    <t>Female Threaded Adopter Brass</t>
  </si>
  <si>
    <t>Male Threaded Adopter Brass</t>
  </si>
  <si>
    <t>Reducing Female Coupling Brass</t>
  </si>
  <si>
    <t>Reducing Male Threaded Adopter Brass</t>
  </si>
  <si>
    <t>Reducing Coupler</t>
  </si>
  <si>
    <t>Reducing Tee</t>
  </si>
  <si>
    <t>Reducing Bush</t>
  </si>
  <si>
    <t>Tee Holder</t>
  </si>
  <si>
    <t>Reducing Elbow</t>
  </si>
  <si>
    <t>R. Male Threaded Adopter CPVC</t>
  </si>
  <si>
    <t>CPVC Solvent Cement NSF HP</t>
  </si>
  <si>
    <t>3/4" x1/2"</t>
  </si>
  <si>
    <t>1" x1/2"</t>
  </si>
  <si>
    <t>1" x3/4"</t>
  </si>
  <si>
    <t>11/4" x1/2"</t>
  </si>
  <si>
    <t>11/4" x3/4"</t>
  </si>
  <si>
    <t>11/4" x1"</t>
  </si>
  <si>
    <t>11/2" x1/2"</t>
  </si>
  <si>
    <t>11/2" x3/4"</t>
  </si>
  <si>
    <t>11/2" x1"</t>
  </si>
  <si>
    <t>2" x3/4"</t>
  </si>
  <si>
    <t>2" x1"</t>
  </si>
  <si>
    <t>2" x11/4"</t>
  </si>
  <si>
    <t>2" x11/2"</t>
  </si>
  <si>
    <t>11/2" x11/4"</t>
  </si>
  <si>
    <t>2" x1/2"</t>
  </si>
  <si>
    <t>1/2" x1/2"</t>
  </si>
  <si>
    <t>ld=ln=</t>
  </si>
  <si>
    <t xml:space="preserve"> @( ld=ln=</t>
  </si>
  <si>
    <t xml:space="preserve"> %) ld=ln=</t>
  </si>
  <si>
    <t>!!* ld=ln=</t>
  </si>
  <si>
    <t>@#^ ld=ln=</t>
  </si>
  <si>
    <t>$&amp;#ld=ln=</t>
  </si>
  <si>
    <t>ljB't ;DaGwL sfo{</t>
  </si>
  <si>
    <t>cG8/ u|fp08 jfo/LË</t>
  </si>
  <si>
    <t>KjfOG6</t>
  </si>
  <si>
    <t>c:yfoL jfo/LË</t>
  </si>
  <si>
    <t>;jld6/ h8fg u/]sf]</t>
  </si>
  <si>
    <t>8'dnfO6 lkml6Ë</t>
  </si>
  <si>
    <t>6\o'jnfO6 ;f]= nfO6</t>
  </si>
  <si>
    <t>3/leq cly{Ë jfOl/Ë k|lt tnfsf]</t>
  </si>
  <si>
    <t xml:space="preserve">6'lkg :jLr k|lt lk; </t>
  </si>
  <si>
    <t xml:space="preserve">j]n :jLr k|lt lk; </t>
  </si>
  <si>
    <t xml:space="preserve">l6=eL= ;s]6 k|lt lk; </t>
  </si>
  <si>
    <t xml:space="preserve">kmf]g ;s]6 k|lt lk; </t>
  </si>
  <si>
    <t># KjfOG6</t>
  </si>
  <si>
    <t>% KjfOG6</t>
  </si>
  <si>
    <t>@ -b'O{_ PlDko/ a/fa/ ! -Ps_ KjfOG6 eg]/ lx;fj u/]sf]</t>
  </si>
  <si>
    <t>lgdf{)f ;fdfu|Lx?sf] ljj/)f</t>
  </si>
  <si>
    <t>Rate Analysis for using Heavy Equipment.</t>
  </si>
  <si>
    <t>operator rate=</t>
  </si>
  <si>
    <t>Helper Rate=</t>
  </si>
  <si>
    <t>Working Hrs per day=</t>
  </si>
  <si>
    <t>तेजपात</t>
  </si>
  <si>
    <t>Ex-Factory Rate of heavy Zine coated, Machine made and Mechanically Selycedged double twist Hexagonal Wire mesh Product ; ZN&amp;ZN +PVC coated : Mesh type 6x8</t>
  </si>
  <si>
    <t>गोटा</t>
  </si>
  <si>
    <t>लिंगे} बाँस</t>
  </si>
  <si>
    <t>bjbj] कटिंग</t>
  </si>
  <si>
    <t>g]lko/ सेट</t>
  </si>
  <si>
    <t>वन संग सम्बन्धित अन्य</t>
  </si>
  <si>
    <t>8m long steel tubular pole</t>
  </si>
  <si>
    <t>9m long steel tubular pole</t>
  </si>
  <si>
    <t>10m long steel tubular pole</t>
  </si>
  <si>
    <t>11m long steel tubular pole</t>
  </si>
  <si>
    <t>Heavy Equipment द्वारा माटो चट्टान काट्ने कार्य</t>
  </si>
  <si>
    <t>घ.मी.</t>
  </si>
  <si>
    <t>125 cum/hr</t>
  </si>
  <si>
    <t>नरम माटो (soft soil) काट्ने कार्य</t>
  </si>
  <si>
    <t>कडा माटो (Hard Soil/BMS) काट्ने कार्य</t>
  </si>
  <si>
    <t>नरम चट्टान (soft rock) काट्ने कार्य</t>
  </si>
  <si>
    <t>मध्यम प्रकारको चट्टान (medium rock) काट्ने कार्य</t>
  </si>
  <si>
    <t>कडा चट्टान (Hard Rock) काट्ने कार्य</t>
  </si>
  <si>
    <t>व.मि.</t>
  </si>
  <si>
    <t>ढलानमा प्रयोग गरिने प्लास्टिक</t>
  </si>
  <si>
    <t>लिटर</t>
  </si>
  <si>
    <t>Water proof liquid (safecrete or equivalent, IS/NS Certified, Liquid)</t>
  </si>
  <si>
    <t>Water proof liquid (safecrete or equivalent, IS/NS Certified, Powder)</t>
  </si>
  <si>
    <t>के.जी.</t>
  </si>
  <si>
    <r>
      <t>140</t>
    </r>
    <r>
      <rPr>
        <sz val="11"/>
        <rFont val="Fontasy Himali"/>
        <family val="5"/>
      </rPr>
      <t xml:space="preserve"> (फिटिंग बाहेक)</t>
    </r>
  </si>
  <si>
    <t>फाइबर सिट</t>
  </si>
  <si>
    <t>165 (के.जी)</t>
  </si>
  <si>
    <t>क्षेत्र</t>
  </si>
  <si>
    <t>घरको किसिम</t>
  </si>
  <si>
    <t>क</t>
  </si>
  <si>
    <t>ख</t>
  </si>
  <si>
    <t>ग</t>
  </si>
  <si>
    <t>घ</t>
  </si>
  <si>
    <t>क्षेत्रको विवरण</t>
  </si>
  <si>
    <t>घरको किसिमको विवरण</t>
  </si>
  <si>
    <t xml:space="preserve">R.C.C Frame Structure Building with Cement Sand Mortar </t>
  </si>
  <si>
    <t>Load Bearing Wall Building with Cement sand Mortar (with RCC Slab)</t>
  </si>
  <si>
    <t>Load Bearing Wall Building with Cement sand Mortar (with CGI Sheet Roofing)</t>
  </si>
  <si>
    <t>मुख्य सडक संजालले छोएको मुख्य व्यापारिक केन्द्रको अन्दाजी ३०० मि.को दुरीमा रहेका आवास</t>
  </si>
  <si>
    <t>मुख्य सडक संजालले छोएको मुख्य व्यापारिक केन्द्रको अन्दाजी ३०० मि. देखि ६०० मि. सम्मको दुरीमा रहेका आवास</t>
  </si>
  <si>
    <t>मुख्य सडक संजालले छोएको मुख्य व्यापारिक केन्द्रको अन्दाजी ६०० मि. देखि १ कि.मि. सम्मकोको दुरीमा रहेका आवास</t>
  </si>
  <si>
    <t>मुख्य सडक संजालले छोएको मुख्य व्यापारिक केन्द्रको अन्दाजी १ कि.मि भन्दा टाढाको दुरीमा रहेका आवास</t>
  </si>
  <si>
    <t>100 cum/hr</t>
  </si>
  <si>
    <t>30 cum/hr</t>
  </si>
  <si>
    <t>15 cum/hr</t>
  </si>
  <si>
    <t>5 cum/hr</t>
  </si>
  <si>
    <t>अलग बुट्टा / डिजाइन लगाएमा, फिटिंग सहित</t>
  </si>
  <si>
    <t>क.</t>
  </si>
  <si>
    <t>स्वीकृत जिल्ला दररेट ०७४/०७५</t>
  </si>
  <si>
    <t>ख.</t>
  </si>
  <si>
    <t>विभिन्न सामाग्री ढुवानी दररेट</t>
  </si>
  <si>
    <t>घरेलु उद्योग संग सम्बन्धित</t>
  </si>
  <si>
    <t xml:space="preserve"> -v_ jiff{bdf</t>
  </si>
  <si>
    <t xml:space="preserve"> -s_ lxpbdf</t>
  </si>
  <si>
    <t>k|lt SjL ÷ls=dL=</t>
  </si>
  <si>
    <t>k|lt s]hL ÷ls=dL=</t>
  </si>
  <si>
    <t>k|lt JolQm÷lbg</t>
  </si>
  <si>
    <t>k|lt JolQm÷dlxgf</t>
  </si>
  <si>
    <t>''</t>
  </si>
  <si>
    <t>तम्घास, गुल्मी</t>
  </si>
  <si>
    <t xml:space="preserve">Load Bearing Wall Building with  Mud Mortar </t>
  </si>
  <si>
    <t>प्रमुख जिल्ला अधिकारी</t>
  </si>
  <si>
    <t>प्रमुख कोष नियन्त्रक</t>
  </si>
  <si>
    <t>अध्यक्ष</t>
  </si>
  <si>
    <t>सदस्य</t>
  </si>
  <si>
    <t>o'l/gn -dlxnfsf] nfuL_</t>
  </si>
  <si>
    <t>अनुमानित कटान कार्य (एक्सक्याभेटरको हकमा)</t>
  </si>
  <si>
    <t>Bib Cock (Short Body)</t>
  </si>
  <si>
    <t>Bib Cock (Long Body)</t>
  </si>
  <si>
    <t>Concealed Cock</t>
  </si>
  <si>
    <t>Sink Mixture (Baby Washing)</t>
  </si>
  <si>
    <t>Basin Mixture (Baby Washing)</t>
  </si>
  <si>
    <t>Wash Basin with Pedestal (16'' x 22'')</t>
  </si>
  <si>
    <t>फ्लड भल्भ</t>
  </si>
  <si>
    <t>एम एस ब्लयाक पाईप/स्क्यार पाइप (NS) विभिन्न साइजको</t>
  </si>
  <si>
    <t>Interlock Compressed Earth Block</t>
  </si>
  <si>
    <t>12"x6"x4"</t>
  </si>
  <si>
    <t>6"x6"x4"</t>
  </si>
  <si>
    <t>Ply Wood Flush Door (32 mm) size with complete painting and finishing</t>
  </si>
  <si>
    <t>Ply Wood Flush Door (28 mm) size with complete painting and finishing</t>
  </si>
  <si>
    <t>प्रति दिन</t>
  </si>
  <si>
    <t>विद्युत पोल लोड/अनलोड</t>
  </si>
  <si>
    <t>स्टिल ट्युबुलर पोल ८ र ९ मिटर</t>
  </si>
  <si>
    <t>Eco Panel</t>
  </si>
  <si>
    <t>50mm EPS Sandwich Panel with necessary installation but excluding metal works</t>
  </si>
  <si>
    <t>60mm EPS Sandwich Panel with necessary installation but excluding metal works</t>
  </si>
  <si>
    <t>75mm EPS Sandwich Panel with necessary installation but excluding metal works</t>
  </si>
  <si>
    <t>90mm EPS Sandwich Panel with necessary installation but excluding metal works</t>
  </si>
  <si>
    <t>120mm EPS Sandwich Panel with necessary installation but excluding metal works</t>
  </si>
  <si>
    <t>60mm EPS Solid Panel with necessary installation but excluding metal works</t>
  </si>
  <si>
    <t>75mm EPS Solid Panel with necessary installation but excluding metal works</t>
  </si>
  <si>
    <t>90mm EPS Solid Panel with necessary installation but excluding metal works</t>
  </si>
  <si>
    <t>90mm EPS Hollow Panel with necessary installation but excluding metal works</t>
  </si>
  <si>
    <t>inch</t>
  </si>
  <si>
    <t>weight/m</t>
  </si>
  <si>
    <t>mm</t>
  </si>
  <si>
    <t>rate</t>
  </si>
  <si>
    <t>9 KV Lightening Arrester</t>
  </si>
  <si>
    <t>33 KV Lightening Arrester</t>
  </si>
  <si>
    <t>channel 2400 mm with redoxide painting</t>
  </si>
  <si>
    <t>channel 300 mm with redoxide painting</t>
  </si>
  <si>
    <t>channel 1800 mm with redoxide painting</t>
  </si>
  <si>
    <t>channel 1200 mm with redoxide painting</t>
  </si>
  <si>
    <t>channel 3300 mm with redoxide painting</t>
  </si>
  <si>
    <t>channel 600 mm with redoxide painting</t>
  </si>
  <si>
    <t>Transformer</t>
  </si>
  <si>
    <t>25 KVA Transformer 33/0.4 KV</t>
  </si>
  <si>
    <t>50 KVA Transformer 33/0.4 KV</t>
  </si>
  <si>
    <t>100 KVA Transformer 33/0.4 KV</t>
  </si>
  <si>
    <t>125 KVA Transformer 33/0.4 KV</t>
  </si>
  <si>
    <t>150 KVA Transformer 33/0.4 KV</t>
  </si>
  <si>
    <t>200 KVA Transformer 33/0.4 KV</t>
  </si>
  <si>
    <t>250 KVA Transformer 33/0.4 KV</t>
  </si>
  <si>
    <t>25 KVA Transformer 11/0.4 KV</t>
  </si>
  <si>
    <t>50 KVA Transformer 11/0.4 KV</t>
  </si>
  <si>
    <t>100 KVA Transformer 11/0.4 KV</t>
  </si>
  <si>
    <t>125 KVA Transformer 11/0.4 KV</t>
  </si>
  <si>
    <t>150 KVA Transformer 11/0.4 KV</t>
  </si>
  <si>
    <t>200 KVA Transformer 11/0.4 KV</t>
  </si>
  <si>
    <t>250 KVA Transformer 11/0.4 KV</t>
  </si>
  <si>
    <t>J</t>
  </si>
  <si>
    <t>नेपाल उध्योग वाणिज्य संघ, गुल्मी</t>
  </si>
  <si>
    <t>Ready Made Flush doors</t>
  </si>
  <si>
    <t>ब्रास मेल सकेट</t>
  </si>
  <si>
    <t>ब्रास फिमेल सकेट</t>
  </si>
  <si>
    <t>ब्रास फिमेल एल्बो</t>
  </si>
  <si>
    <t>r"gf</t>
  </si>
  <si>
    <t>Weather Coat/Exterior Emulsion Paint (NS Standard)</t>
  </si>
  <si>
    <t>प्रति लि.</t>
  </si>
  <si>
    <t>वाटर प्रुफ सिमेन्ट पेन्ट (स्नो सेम वा सो सरह)</t>
  </si>
  <si>
    <t>प्रति के.जी.</t>
  </si>
  <si>
    <t>वाल प्राइमर (Exterior)</t>
  </si>
  <si>
    <t>Exterior Wall Paint</t>
  </si>
  <si>
    <t>Interior Wall Paints</t>
  </si>
  <si>
    <t>nSh/L OdNzg k]G6</t>
  </si>
  <si>
    <t>k|]ldo/ OdNzg k]G6</t>
  </si>
  <si>
    <t>OG6l/of]/ OdNzg k]G6</t>
  </si>
  <si>
    <t>Pls|lns l8:6]Dk/</t>
  </si>
  <si>
    <r>
      <t xml:space="preserve">jfn k|fOd/ </t>
    </r>
    <r>
      <rPr>
        <sz val="10"/>
        <rFont val="Times New Roman"/>
        <family val="1"/>
      </rPr>
      <t>(Interior)</t>
    </r>
  </si>
  <si>
    <t>Wood and Metal Paints</t>
  </si>
  <si>
    <t>;]Gy]l6s Ogfd]n ;]tf]</t>
  </si>
  <si>
    <t>;]Gy]l6s Ogfd]n cGo sn/</t>
  </si>
  <si>
    <t>PNd'lgod k]G6</t>
  </si>
  <si>
    <t>Aofs af]8{ k]G6</t>
  </si>
  <si>
    <t>Other paints</t>
  </si>
  <si>
    <t>/f]8 dfls{ª k]G6</t>
  </si>
  <si>
    <t>jflg{;</t>
  </si>
  <si>
    <t>rk/f</t>
  </si>
  <si>
    <t>Primer and Undercoat</t>
  </si>
  <si>
    <t>afn k'l6\6</t>
  </si>
  <si>
    <t xml:space="preserve">p8 k'l6\6 k|lt a6\6f </t>
  </si>
  <si>
    <t>d]6n k|Od/ -/]8 cS;fO8_</t>
  </si>
  <si>
    <t>p8 k|fOd/</t>
  </si>
  <si>
    <t>tf/lkg t]n</t>
  </si>
  <si>
    <t>sf]n 6f/ ÷ An]s Hofkg</t>
  </si>
  <si>
    <t>ldyfOn]6]8 l:kl/6</t>
  </si>
  <si>
    <t>k]G6 åf/f n]Vg] sfd</t>
  </si>
  <si>
    <t>u+'b÷km]lasf]n</t>
  </si>
  <si>
    <t>;]kmls|6</t>
  </si>
  <si>
    <t>af]8{df ;fbf k]G6 ug]{</t>
  </si>
  <si>
    <t xml:space="preserve">Poly carbolate sheet </t>
  </si>
  <si>
    <t>vfS;L÷;}08 k]k/</t>
  </si>
  <si>
    <t>vfS;L÷;}08 k]k/ ;fwf/0f</t>
  </si>
  <si>
    <t>vfS;L÷;}08 k]k/ jf6/ k|'|'km</t>
  </si>
  <si>
    <t>vfS;L /f]n</t>
  </si>
  <si>
    <t>k|lt ln=</t>
  </si>
  <si>
    <t>k|lt s]hL</t>
  </si>
  <si>
    <t>k|lt j=lkm=</t>
  </si>
  <si>
    <t>k|lt ln6/</t>
  </si>
  <si>
    <t>k|lt a=lkm=</t>
  </si>
  <si>
    <t>k|lt bh{g</t>
  </si>
  <si>
    <t>k|lt ld6/</t>
  </si>
  <si>
    <t>emofn 9f]sfdf k|of]u x'g] xf8{j]o/sf ;fdfu|x?</t>
  </si>
  <si>
    <t>l;=g=</t>
  </si>
  <si>
    <t>laj/0f</t>
  </si>
  <si>
    <r>
      <rPr>
        <sz val="10"/>
        <rFont val="FONTASY_ HIMALI_ TT"/>
        <family val="5"/>
      </rPr>
      <t>cf=j=071</t>
    </r>
    <r>
      <rPr>
        <sz val="10"/>
        <rFont val="Arial"/>
        <family val="2"/>
      </rPr>
      <t>/</t>
    </r>
    <r>
      <rPr>
        <sz val="10"/>
        <rFont val="FONTASY_ HIMALI_ TT"/>
        <family val="5"/>
      </rPr>
      <t>072 sf] :jLs[t b//]^</t>
    </r>
  </si>
  <si>
    <r>
      <rPr>
        <sz val="10"/>
        <rFont val="FONTASY_ HIMALI_ TT"/>
        <family val="5"/>
      </rPr>
      <t>cf=j=072</t>
    </r>
    <r>
      <rPr>
        <sz val="10"/>
        <rFont val="Arial"/>
        <family val="2"/>
      </rPr>
      <t>/</t>
    </r>
    <r>
      <rPr>
        <sz val="10"/>
        <rFont val="FONTASY_ HIMALI_ TT"/>
        <family val="5"/>
      </rPr>
      <t>073 sf] :jLs[t b//]^</t>
    </r>
  </si>
  <si>
    <r>
      <rPr>
        <sz val="10"/>
        <rFont val="FONTASY_ HIMALI_ TT"/>
        <family val="5"/>
      </rPr>
      <t>cf=j=073</t>
    </r>
    <r>
      <rPr>
        <sz val="10"/>
        <rFont val="Arial"/>
        <family val="2"/>
      </rPr>
      <t>/</t>
    </r>
    <r>
      <rPr>
        <sz val="10"/>
        <rFont val="FONTASY_ HIMALI_ TT"/>
        <family val="5"/>
      </rPr>
      <t>074 sf] nflu :jLs[t  b//]^</t>
    </r>
  </si>
  <si>
    <r>
      <rPr>
        <sz val="10"/>
        <rFont val="FONTASY_ HIMALI_ TT"/>
        <family val="5"/>
      </rPr>
      <t>cf=j=074</t>
    </r>
    <r>
      <rPr>
        <sz val="10"/>
        <rFont val="Arial"/>
        <family val="2"/>
      </rPr>
      <t>/</t>
    </r>
    <r>
      <rPr>
        <sz val="10"/>
        <rFont val="FONTASY_ HIMALI_ TT"/>
        <family val="5"/>
      </rPr>
      <t>075 sf] :jLs[t b//]^</t>
    </r>
  </si>
  <si>
    <t>xf]N8kmf:6 -k|lt s]=lh= &amp; yfg_</t>
  </si>
  <si>
    <t>s]=hL</t>
  </si>
  <si>
    <t>k]r lsnf -g]kfn u'0f:t/ !^&amp; cg';f/_</t>
  </si>
  <si>
    <t>#÷$Æ</t>
  </si>
  <si>
    <t>k|lt !)) kL;</t>
  </si>
  <si>
    <t>!Æ</t>
  </si>
  <si>
    <t xml:space="preserve"> ! !÷@Æ</t>
  </si>
  <si>
    <t>,@Æ</t>
  </si>
  <si>
    <t xml:space="preserve">kmnfdsf] sAhf </t>
  </si>
  <si>
    <t>$Æ  sAhf -;fwf/0f_</t>
  </si>
  <si>
    <t>k|lt uf]6f</t>
  </si>
  <si>
    <t>^Æ  sAhf -;fwf/0f_</t>
  </si>
  <si>
    <t>5]l:sgL</t>
  </si>
  <si>
    <t xml:space="preserve">$Æ :6Ln  5]l:sgL </t>
  </si>
  <si>
    <t xml:space="preserve">^Æ :6Ln  5]l:sgL </t>
  </si>
  <si>
    <t xml:space="preserve">!@Æ :6Ln  5]l:sgL </t>
  </si>
  <si>
    <t xml:space="preserve">$Æ cfNd'lgod 5]l:sgL  </t>
  </si>
  <si>
    <t xml:space="preserve">^Æ cfNd'lgod 5]l:sgL </t>
  </si>
  <si>
    <t xml:space="preserve">!@Æ cfNd'lgod 5]l:sgL </t>
  </si>
  <si>
    <t xml:space="preserve">$Æ lkQnsf] 5]l:sgL </t>
  </si>
  <si>
    <t xml:space="preserve">^Æ lkQnsf] 5]l:sgL </t>
  </si>
  <si>
    <t>!@Æ lkQnsf] 5]l:sgL -;fwf/0f_</t>
  </si>
  <si>
    <t>df]l6{; ns -d]l8od_</t>
  </si>
  <si>
    <t>*Æ cfO{ x's cfNd'lgodsf]</t>
  </si>
  <si>
    <t>(Æ cfO{ x's kmnfdsf] -;fwf/0f_</t>
  </si>
  <si>
    <t>xof08n</t>
  </si>
  <si>
    <t>^Æ :6Ln x]lG8n  -;fwf/0f_</t>
  </si>
  <si>
    <t>*Æ :6Ln x]lG8n  -;fwf/0f_</t>
  </si>
  <si>
    <t>^Æ cfNd'lgod x]lG8n  -;fwf/0f_</t>
  </si>
  <si>
    <t xml:space="preserve">^Æ a|f; x]lG8n  </t>
  </si>
  <si>
    <t xml:space="preserve">*Æ a|f; x]lG8n  </t>
  </si>
  <si>
    <t xml:space="preserve">!)Æ a|f; x]lG8n  </t>
  </si>
  <si>
    <t xml:space="preserve">!@Æ a|f; x]lG8n  </t>
  </si>
  <si>
    <t>8f]/ l:k|ª</t>
  </si>
  <si>
    <t>PN8«k -:nfOl8ª af]N6– 9f]sfsf] /f]ng_</t>
  </si>
  <si>
    <t>)*Æ cfNd'lgod PN8«k -:nfOl8Ë af]N6–9f]sfsf] /f]ng_</t>
  </si>
  <si>
    <t>!)Æ  cfNd'lgod PN8«k -:nfOl8Ë af]N6– 9f]sfsf] /f]ng_</t>
  </si>
  <si>
    <t>!@Æ  cfNd'lgod PN8«k -:nfOl8Ë af]N6– 9f]sfsf] /f]ng_</t>
  </si>
  <si>
    <t>cfNd'lgod 8f]/ :6k/ – 8an</t>
  </si>
  <si>
    <t>xfO8«f]lns 8f]/ Snf]h/</t>
  </si>
  <si>
    <t>tf/ hfnL</t>
  </si>
  <si>
    <t>ef/lto</t>
  </si>
  <si>
    <r>
      <t xml:space="preserve"> PS;kf08]8 d]6n -hfnL M !)ld=ld=</t>
    </r>
    <r>
      <rPr>
        <sz val="13"/>
        <rFont val="AcadErerialf"/>
      </rPr>
      <t>X</t>
    </r>
    <r>
      <rPr>
        <sz val="13"/>
        <rFont val="Preeti"/>
      </rPr>
      <t>@)ld=ld=_</t>
    </r>
  </si>
  <si>
    <t>s'v'/] hfnL</t>
  </si>
  <si>
    <t>ln:6L</t>
  </si>
  <si>
    <t>k|lt /=ld=</t>
  </si>
  <si>
    <t>झ</t>
  </si>
  <si>
    <t>वाटर प्रुफ पलाई</t>
  </si>
  <si>
    <t>१२ एम.एम</t>
  </si>
  <si>
    <t>१८/१९ एम.एम</t>
  </si>
  <si>
    <t>६ dL=dL=</t>
  </si>
  <si>
    <t>८ dL=dL=</t>
  </si>
  <si>
    <t>False Ceiling with water proof Gypsum</t>
  </si>
  <si>
    <t>जिप भाडामा लिई प्रयोग गर्नु परेमा (१४ सिट भएको, इन्धन सहित)</t>
  </si>
  <si>
    <t>जिप भाडामा लिई प्रयोग गर्नु परेमा (१४ सिट भएको, इन्धन बाहेक)</t>
  </si>
  <si>
    <t>जिप भाडामा लिई प्रयोग गर्नु परेमा (४ सिट भएको, इन्धन सहित)</t>
  </si>
  <si>
    <t>जिप भाडामा लिई प्रयोग गर्नु परेमा (४ सिट भएको, इन्धन बाहेक)</t>
  </si>
  <si>
    <t>जिप भाडामा लिई प्रयोग गर्नु परेमा (७ सिट भएको, इन्धन सहित)</t>
  </si>
  <si>
    <t>जिप भाडामा लिई प्रयोग गर्नु परेमा (७ सिट भएको, इन्धन बाहेक)</t>
  </si>
  <si>
    <t>नेपाल सरकार</t>
  </si>
  <si>
    <t>जिल्ला प्रशासन कार्यालय</t>
  </si>
  <si>
    <t>गृह मन्त्रालय</t>
  </si>
  <si>
    <t xml:space="preserve">Asian Behatone Interlock I Paver (Grey Color) with Compressive Strength M35 or Above. 80MM Thickness </t>
  </si>
  <si>
    <t xml:space="preserve">Asian Behatone Interlock I Paver (Single Color) with Compressive Strength M35 or Above. 80MM Thickness </t>
  </si>
  <si>
    <t xml:space="preserve">Asian Benatone Interlock I Paver (Multi Color) with Compressive Strength M35 or Above. 80MM Thickness </t>
  </si>
  <si>
    <t xml:space="preserve">Asian Hexagon Interlock Pavers (Grey Color) with Comf)ressive Strength M35 or Above. 80MM Thickness </t>
  </si>
  <si>
    <t xml:space="preserve">Asian Hexagon Interlock Pavers (Single Color) with Compressive Strength M35 or Above. 80MM Thickness </t>
  </si>
  <si>
    <t xml:space="preserve">Asian Hexagon Int'er1ock Pavers (Multi Color) with Compressive Strenoth M35 or Above. 80MM Thickness </t>
  </si>
  <si>
    <t xml:space="preserve">Asian Hexaqon Interlock Pavers (Groy Color) with Compressive Strenqth M35 or Above. 60MM Thickness </t>
  </si>
  <si>
    <t xml:space="preserve">Asian Hexaqon Interlock Pavers (Single Color) with Compressive Strength M35 or Above. 60MM Thickness </t>
  </si>
  <si>
    <t xml:space="preserve">Asian Hexagon Inter1od&lt; Pavers (Multi Color) with Oompressrve Strenctn M35 or Above. 60MM Thickness </t>
  </si>
  <si>
    <t xml:space="preserve">Asian Hexagon Interlock Pavers (Grey Color) with Compressive Strength M35 or Above. 50MM Thickness </t>
  </si>
  <si>
    <t xml:space="preserve">Asian Hexagon Interk&gt;ck Pavers (Single Color) with Compressive Strength M35 or Above. 50MM Thickness </t>
  </si>
  <si>
    <t xml:space="preserve">Asian Hexagon Interlock Pavers (Multi Color) with Compressive Strength M35 or Above. 50MM Thickness </t>
  </si>
  <si>
    <t xml:space="preserve">Asian Rectangular Interlock Paver (Grey Color) with Compressive Strength M35 or Above. 60MM Thickness </t>
  </si>
  <si>
    <t xml:space="preserve">200x165x80 </t>
  </si>
  <si>
    <t xml:space="preserve">226x200x80 </t>
  </si>
  <si>
    <t xml:space="preserve">226x200x60 </t>
  </si>
  <si>
    <t xml:space="preserve">226x200x50 </t>
  </si>
  <si>
    <t xml:space="preserve">200x100x60 </t>
  </si>
  <si>
    <t xml:space="preserve">200x175x60 </t>
  </si>
  <si>
    <t xml:space="preserve">240x120x60 </t>
  </si>
  <si>
    <t xml:space="preserve">200x200x60 </t>
  </si>
  <si>
    <t xml:space="preserve">CONCRETE PAVING BLOCKS </t>
  </si>
  <si>
    <t xml:space="preserve">Asian Cobble (Grey Color) with compressive strength M25 </t>
  </si>
  <si>
    <t xml:space="preserve">100x100x60 </t>
  </si>
  <si>
    <t xml:space="preserve">CONCRETE PAVING TILES </t>
  </si>
  <si>
    <t xml:space="preserve">400x400x40 </t>
  </si>
  <si>
    <t xml:space="preserve">300x350x200 </t>
  </si>
  <si>
    <t xml:space="preserve">230x110x70 </t>
  </si>
  <si>
    <t xml:space="preserve">390x200x190 </t>
  </si>
  <si>
    <t xml:space="preserve">390x150x190 </t>
  </si>
  <si>
    <t xml:space="preserve">Asian 4 Inch Hollow Blocks Grey Color </t>
  </si>
  <si>
    <t xml:space="preserve">390x100x190 </t>
  </si>
  <si>
    <t xml:space="preserve">Asian Rectangular Interlock Paver (Single Color) with Compressive Strength M35 or Above. 60MM Thickness </t>
  </si>
  <si>
    <t xml:space="preserve">Aslan Rectangular Interlock Paver (Multi Color) with Compressive Strength M35 or Above. 60MM Thickness </t>
  </si>
  <si>
    <t xml:space="preserve">Asian Romba 3D (Grey Color) with compressive strength M35 or above 60mm Thickness </t>
  </si>
  <si>
    <t xml:space="preserve">Asian Romba 3D (Single Color) with compressive strength M35 or above 60mm Thickness </t>
  </si>
  <si>
    <t xml:space="preserve">Asian Romba 3D (Multi Blended Color) with compressive strenqtn M35 or above 60mm Thickness </t>
  </si>
  <si>
    <t xml:space="preserve">Asian Unt pavers (Grey Color) with compressive strength M35 or above 60mm Thickness </t>
  </si>
  <si>
    <t xml:space="preserve">Asian Uni pavers (Single Color) with compresstve strength M35 or above 60mm Thickness </t>
  </si>
  <si>
    <t xml:space="preserve">Asian Uni pavers (Multi blended Color) with compressive strength M35 or above 60mm Thickness </t>
  </si>
  <si>
    <t xml:space="preserve">Asian Square (Grey Color) wtth compressive strength M35 or above 60mm Thickness </t>
  </si>
  <si>
    <t xml:space="preserve">Asian Square (Single Color) with compressive strength M35 or above 60mm Thickness </t>
  </si>
  <si>
    <t xml:space="preserve">Asian Square (Multiblended Cotor) with compressive strength M35 or above 60mm Thickness </t>
  </si>
  <si>
    <t xml:space="preserve">Asian Cobble (Single Color) with compressive strength M35 or above 60mm Thickness </t>
  </si>
  <si>
    <t xml:space="preserve">Asian Cobble (Multiblended Color) with compressive strength M35 or above 60mm Thickness </t>
  </si>
  <si>
    <t xml:space="preserve">Asian Interlock (Grey Color) with compressive strength M35 or above 60mm Thickness </t>
  </si>
  <si>
    <t xml:space="preserve">Asian Interlock (Single Color) with compressive strength M35 or above 60mm Thickness </t>
  </si>
  <si>
    <t xml:space="preserve">Asian Interlock (Multi blended Color) with compressive strength M35 or above 60mm Thickness </t>
  </si>
  <si>
    <t xml:space="preserve">Asian Interlock with cobble (Grey Color) with compressive strength M35 or above 60mm Thickness </t>
  </si>
  <si>
    <t xml:space="preserve">Asian Interlock with Cobble (Single Color) with compressive strength M35 or above 60mm Thickness </t>
  </si>
  <si>
    <t xml:space="preserve">Asian Interlock with cobble (Multi blended Color) with compressive strenqth M35 or above 60mm Thickness </t>
  </si>
  <si>
    <t xml:space="preserve">Asian Matrix Slab (Grey Color) with Compressive Strength M35 or Above. 40MM Thickness </t>
  </si>
  <si>
    <t xml:space="preserve">Asian Matrix Slab (Single Color) with Compressive Strength M35 or Above. 40MM Thickness </t>
  </si>
  <si>
    <t xml:space="preserve">Asian Matrix Slab (Multi Blended Color) with Compressive Strength M35 or Above. 40MM Thickness </t>
  </si>
  <si>
    <t xml:space="preserve">Asian Half Battered Kerb Stone with Compressive Strength M15 or Above. 200mm Thickness-Grey Color </t>
  </si>
  <si>
    <t xml:space="preserve">Asian Half Battered Kerb Stone with Compressive Strength M20 or Above. 200mm Thickness-Grey Color </t>
  </si>
  <si>
    <t xml:space="preserve">Asian Half Battered Kerb Stone with Compressive Strength M25 or Above. 200mm Thickness-Grey Color </t>
  </si>
  <si>
    <t xml:space="preserve">Asian Bull Nose Kerb Stone with Compressive Strength M15 or Above. 200mm thickness-Grey color </t>
  </si>
  <si>
    <t xml:space="preserve">Asian Engineered Concrete Bricks Grey Color Asian Engineered Concrete Bricks Single (Red) Color </t>
  </si>
  <si>
    <t xml:space="preserve">Asian Engineered Concrete Bricks Single (Red) Color Asian 8 Inch Hollow Blocks Grey Color </t>
  </si>
  <si>
    <t xml:space="preserve">Asian 8 Inch Hollow Blocks Grey Color Asian 6 Inch Hollow Blocks Grey Color </t>
  </si>
  <si>
    <t xml:space="preserve">Asian 6 Inch Hollow Blocks Grey Color Asian 4 Inch Hollow Blocks Grey Color </t>
  </si>
  <si>
    <t>CONCRETE KERB-STONES</t>
  </si>
  <si>
    <t>CONCRETE ENGINEERED BRICKS AND HOLLOW-BLOCKS</t>
  </si>
  <si>
    <t>ञ</t>
  </si>
  <si>
    <t>Product Name</t>
  </si>
  <si>
    <t>Dimension (mm)</t>
  </si>
  <si>
    <t>Rate Per Piece</t>
  </si>
  <si>
    <t>Rate Per Sqm</t>
  </si>
  <si>
    <r>
      <t xml:space="preserve">NRV Size </t>
    </r>
    <r>
      <rPr>
        <sz val="7.5"/>
        <rFont val="Arial"/>
        <family val="2"/>
      </rPr>
      <t xml:space="preserve">= </t>
    </r>
    <r>
      <rPr>
        <sz val="10"/>
        <rFont val="Times New Roman"/>
        <family val="1"/>
      </rPr>
      <t xml:space="preserve">32 mm </t>
    </r>
  </si>
  <si>
    <t xml:space="preserve">S </t>
  </si>
  <si>
    <r>
      <t xml:space="preserve">Pump Type </t>
    </r>
    <r>
      <rPr>
        <sz val="10"/>
        <rFont val="Arial"/>
        <family val="2"/>
      </rPr>
      <t xml:space="preserve">+ </t>
    </r>
    <r>
      <rPr>
        <sz val="10"/>
        <rFont val="Times New Roman"/>
        <family val="1"/>
      </rPr>
      <t xml:space="preserve">Motor Type </t>
    </r>
  </si>
  <si>
    <t xml:space="preserve">Power </t>
  </si>
  <si>
    <t xml:space="preserve">Price / Unit </t>
  </si>
  <si>
    <r>
      <t xml:space="preserve">CORA 2AH/ 11 </t>
    </r>
    <r>
      <rPr>
        <sz val="10"/>
        <rFont val="Arial"/>
        <family val="2"/>
      </rPr>
      <t xml:space="preserve">+ </t>
    </r>
    <r>
      <rPr>
        <sz val="10"/>
        <rFont val="Times New Roman"/>
        <family val="1"/>
      </rPr>
      <t xml:space="preserve">XUMA DX(S) 100 - 0.75/22 </t>
    </r>
  </si>
  <si>
    <t xml:space="preserve">1 HP </t>
  </si>
  <si>
    <r>
      <t xml:space="preserve">CORA 3AH/9 </t>
    </r>
    <r>
      <rPr>
        <sz val="10"/>
        <rFont val="Arial"/>
        <family val="2"/>
      </rPr>
      <t xml:space="preserve">+ </t>
    </r>
    <r>
      <rPr>
        <sz val="10"/>
        <rFont val="Times New Roman"/>
        <family val="1"/>
      </rPr>
      <t xml:space="preserve">XUMA DX(S) 100 - 0.75/22 </t>
    </r>
  </si>
  <si>
    <r>
      <t xml:space="preserve">CORA 3CH/ 12 </t>
    </r>
    <r>
      <rPr>
        <sz val="10"/>
        <rFont val="Arial"/>
        <family val="2"/>
      </rPr>
      <t xml:space="preserve">+ </t>
    </r>
    <r>
      <rPr>
        <sz val="10"/>
        <rFont val="Times New Roman"/>
        <family val="1"/>
      </rPr>
      <t xml:space="preserve">XUMA DX(S) 100 - 1.1/22 </t>
    </r>
  </si>
  <si>
    <t xml:space="preserve">1.5 HP </t>
  </si>
  <si>
    <r>
      <t xml:space="preserve">CORA 1C/21 </t>
    </r>
    <r>
      <rPr>
        <sz val="10"/>
        <rFont val="Arial"/>
        <family val="2"/>
      </rPr>
      <t xml:space="preserve">+ </t>
    </r>
    <r>
      <rPr>
        <sz val="10"/>
        <rFont val="Times New Roman"/>
        <family val="1"/>
      </rPr>
      <t xml:space="preserve">XUMA DX(S) 100 - 4/22 </t>
    </r>
  </si>
  <si>
    <r>
      <t xml:space="preserve">CORA 1C/21 </t>
    </r>
    <r>
      <rPr>
        <sz val="10"/>
        <rFont val="Arial"/>
        <family val="2"/>
      </rPr>
      <t xml:space="preserve">+ </t>
    </r>
    <r>
      <rPr>
        <sz val="10"/>
        <rFont val="Times New Roman"/>
        <family val="1"/>
      </rPr>
      <t xml:space="preserve">UMAI (T) 100 - 0.75/22 </t>
    </r>
  </si>
  <si>
    <r>
      <t xml:space="preserve">CORA 1C/25 </t>
    </r>
    <r>
      <rPr>
        <sz val="10"/>
        <rFont val="Arial"/>
        <family val="2"/>
      </rPr>
      <t xml:space="preserve">+ </t>
    </r>
    <r>
      <rPr>
        <sz val="10"/>
        <rFont val="Times New Roman"/>
        <family val="1"/>
      </rPr>
      <t xml:space="preserve">XUMA DX(S) 100 - 4/22 </t>
    </r>
  </si>
  <si>
    <r>
      <t xml:space="preserve">CORA 1C/25 </t>
    </r>
    <r>
      <rPr>
        <sz val="10"/>
        <rFont val="Arial"/>
        <family val="2"/>
      </rPr>
      <t xml:space="preserve">+ </t>
    </r>
    <r>
      <rPr>
        <sz val="10"/>
        <rFont val="Times New Roman"/>
        <family val="1"/>
      </rPr>
      <t xml:space="preserve">UMAI (T) 100 - 0.75/22 </t>
    </r>
  </si>
  <si>
    <r>
      <t xml:space="preserve">CORA 1C/30 </t>
    </r>
    <r>
      <rPr>
        <sz val="10"/>
        <rFont val="Arial"/>
        <family val="2"/>
      </rPr>
      <t xml:space="preserve">+ </t>
    </r>
    <r>
      <rPr>
        <sz val="10"/>
        <rFont val="Times New Roman"/>
        <family val="1"/>
      </rPr>
      <t xml:space="preserve">XUMA DX(S) 100 - 6/22 </t>
    </r>
  </si>
  <si>
    <r>
      <t xml:space="preserve">CORA 1C/30 </t>
    </r>
    <r>
      <rPr>
        <sz val="10"/>
        <rFont val="Arial"/>
        <family val="2"/>
      </rPr>
      <t xml:space="preserve">+ </t>
    </r>
    <r>
      <rPr>
        <sz val="10"/>
        <rFont val="Times New Roman"/>
        <family val="1"/>
      </rPr>
      <t xml:space="preserve">UMAI (T) 100 - 1.1/22 </t>
    </r>
  </si>
  <si>
    <r>
      <t xml:space="preserve">CORA 1C/35 </t>
    </r>
    <r>
      <rPr>
        <sz val="10"/>
        <rFont val="Arial"/>
        <family val="2"/>
      </rPr>
      <t xml:space="preserve">+ </t>
    </r>
    <r>
      <rPr>
        <sz val="10"/>
        <rFont val="Times New Roman"/>
        <family val="1"/>
      </rPr>
      <t xml:space="preserve">XUMA DX(S) 100 - 6/22 </t>
    </r>
  </si>
  <si>
    <r>
      <t xml:space="preserve">CORA 1C/35 </t>
    </r>
    <r>
      <rPr>
        <sz val="10"/>
        <rFont val="Arial"/>
        <family val="2"/>
      </rPr>
      <t xml:space="preserve">+ </t>
    </r>
    <r>
      <rPr>
        <sz val="10"/>
        <rFont val="Times New Roman"/>
        <family val="1"/>
      </rPr>
      <t xml:space="preserve">UMAI (T) 100 - 1.1/22 </t>
    </r>
  </si>
  <si>
    <r>
      <t xml:space="preserve">CORA 1C/45 </t>
    </r>
    <r>
      <rPr>
        <sz val="10"/>
        <rFont val="Arial"/>
        <family val="2"/>
      </rPr>
      <t xml:space="preserve">+ </t>
    </r>
    <r>
      <rPr>
        <sz val="10"/>
        <rFont val="Times New Roman"/>
        <family val="1"/>
      </rPr>
      <t xml:space="preserve">XUMA DX(S) 100 - 7/22 </t>
    </r>
  </si>
  <si>
    <t xml:space="preserve">2 HP </t>
  </si>
  <si>
    <r>
      <t xml:space="preserve">CORA 1C/45 </t>
    </r>
    <r>
      <rPr>
        <sz val="10"/>
        <rFont val="Arial"/>
        <family val="2"/>
      </rPr>
      <t xml:space="preserve">+ </t>
    </r>
    <r>
      <rPr>
        <sz val="10"/>
        <rFont val="Times New Roman"/>
        <family val="1"/>
      </rPr>
      <t xml:space="preserve">UMAI (T) 100 - 1.5/22 </t>
    </r>
  </si>
  <si>
    <r>
      <t xml:space="preserve">CORA 1C/50 </t>
    </r>
    <r>
      <rPr>
        <sz val="10"/>
        <rFont val="Arial"/>
        <family val="2"/>
      </rPr>
      <t xml:space="preserve">+ </t>
    </r>
    <r>
      <rPr>
        <sz val="10"/>
        <rFont val="Times New Roman"/>
        <family val="1"/>
      </rPr>
      <t xml:space="preserve">XUMA DX(S) 100 - 7/22 </t>
    </r>
  </si>
  <si>
    <r>
      <t xml:space="preserve">CORA 1C/50 </t>
    </r>
    <r>
      <rPr>
        <sz val="10"/>
        <rFont val="Arial"/>
        <family val="2"/>
      </rPr>
      <t xml:space="preserve">+ </t>
    </r>
    <r>
      <rPr>
        <sz val="10"/>
        <rFont val="Times New Roman"/>
        <family val="1"/>
      </rPr>
      <t xml:space="preserve">UMAI (T) 100 - 1.5/22 </t>
    </r>
  </si>
  <si>
    <r>
      <t xml:space="preserve">CORA 2C/ 11 </t>
    </r>
    <r>
      <rPr>
        <sz val="10"/>
        <rFont val="Arial"/>
        <family val="2"/>
      </rPr>
      <t xml:space="preserve">+ </t>
    </r>
    <r>
      <rPr>
        <sz val="10"/>
        <rFont val="Times New Roman"/>
        <family val="1"/>
      </rPr>
      <t xml:space="preserve">XUMA (S) 100 - 0.55/22 </t>
    </r>
  </si>
  <si>
    <t xml:space="preserve">0.75 HP </t>
  </si>
  <si>
    <r>
      <t xml:space="preserve">CORA 2C/ 11 </t>
    </r>
    <r>
      <rPr>
        <sz val="10"/>
        <rFont val="Arial"/>
        <family val="2"/>
      </rPr>
      <t xml:space="preserve">+ </t>
    </r>
    <r>
      <rPr>
        <sz val="10"/>
        <rFont val="Times New Roman"/>
        <family val="1"/>
      </rPr>
      <t xml:space="preserve">UMAI (T) 100 - 0.55/22 </t>
    </r>
  </si>
  <si>
    <r>
      <t xml:space="preserve">CORA 2Cj13 </t>
    </r>
    <r>
      <rPr>
        <sz val="10"/>
        <rFont val="Arial"/>
        <family val="2"/>
      </rPr>
      <t xml:space="preserve">+ </t>
    </r>
    <r>
      <rPr>
        <sz val="10"/>
        <rFont val="Times New Roman"/>
        <family val="1"/>
      </rPr>
      <t xml:space="preserve">XUMA (S) 100 - 0.75/22 </t>
    </r>
  </si>
  <si>
    <r>
      <t xml:space="preserve">CORA 2C/ 13 </t>
    </r>
    <r>
      <rPr>
        <sz val="10"/>
        <rFont val="Arial"/>
        <family val="2"/>
      </rPr>
      <t xml:space="preserve">+ </t>
    </r>
    <r>
      <rPr>
        <sz val="10"/>
        <rFont val="Times New Roman"/>
        <family val="1"/>
      </rPr>
      <t xml:space="preserve">UMAI (T) 100 - 0.75/22 </t>
    </r>
  </si>
  <si>
    <r>
      <t xml:space="preserve">CORA 2C/ 15 </t>
    </r>
    <r>
      <rPr>
        <sz val="10"/>
        <rFont val="Arial"/>
        <family val="2"/>
      </rPr>
      <t xml:space="preserve">+ </t>
    </r>
    <r>
      <rPr>
        <sz val="10"/>
        <rFont val="Times New Roman"/>
        <family val="1"/>
      </rPr>
      <t xml:space="preserve">XUMA DX(S) 100 - 4/22 </t>
    </r>
  </si>
  <si>
    <r>
      <t xml:space="preserve">CORA 2Cj15 </t>
    </r>
    <r>
      <rPr>
        <sz val="10"/>
        <rFont val="Arial"/>
        <family val="2"/>
      </rPr>
      <t xml:space="preserve">+ </t>
    </r>
    <r>
      <rPr>
        <sz val="10"/>
        <rFont val="Times New Roman"/>
        <family val="1"/>
      </rPr>
      <t xml:space="preserve">UMAI (T) 100 - 0.75/22 </t>
    </r>
  </si>
  <si>
    <r>
      <t xml:space="preserve">CORA 2C/ 18 </t>
    </r>
    <r>
      <rPr>
        <sz val="10"/>
        <rFont val="Arial"/>
        <family val="2"/>
      </rPr>
      <t xml:space="preserve">+ </t>
    </r>
    <r>
      <rPr>
        <sz val="10"/>
        <rFont val="Times New Roman"/>
        <family val="1"/>
      </rPr>
      <t xml:space="preserve">XUMA DX(S) 100 - 6/22 </t>
    </r>
  </si>
  <si>
    <r>
      <t xml:space="preserve">CORA 2Cj18 </t>
    </r>
    <r>
      <rPr>
        <sz val="10"/>
        <rFont val="Arial"/>
        <family val="2"/>
      </rPr>
      <t xml:space="preserve">+ </t>
    </r>
    <r>
      <rPr>
        <sz val="10"/>
        <rFont val="Times New Roman"/>
        <family val="1"/>
      </rPr>
      <t xml:space="preserve">UMAI (T) 100 - 1.1/22 </t>
    </r>
  </si>
  <si>
    <r>
      <t xml:space="preserve">CORA 2C/21 </t>
    </r>
    <r>
      <rPr>
        <sz val="10"/>
        <rFont val="Arial"/>
        <family val="2"/>
      </rPr>
      <t xml:space="preserve">+ </t>
    </r>
    <r>
      <rPr>
        <sz val="10"/>
        <rFont val="Times New Roman"/>
        <family val="1"/>
      </rPr>
      <t xml:space="preserve">XUMA DX(S) 100 - 6/22 </t>
    </r>
  </si>
  <si>
    <r>
      <t xml:space="preserve">CORA 2C/21 </t>
    </r>
    <r>
      <rPr>
        <sz val="10"/>
        <rFont val="Arial"/>
        <family val="2"/>
      </rPr>
      <t xml:space="preserve">+ </t>
    </r>
    <r>
      <rPr>
        <sz val="10"/>
        <rFont val="Times New Roman"/>
        <family val="1"/>
      </rPr>
      <t xml:space="preserve">UMAI (T) 100 - 1.1/22 </t>
    </r>
  </si>
  <si>
    <r>
      <t xml:space="preserve">CORA 2C/23 </t>
    </r>
    <r>
      <rPr>
        <sz val="10"/>
        <rFont val="Arial"/>
        <family val="2"/>
      </rPr>
      <t xml:space="preserve">+ </t>
    </r>
    <r>
      <rPr>
        <sz val="10"/>
        <rFont val="Times New Roman"/>
        <family val="1"/>
      </rPr>
      <t xml:space="preserve">XUMA DX(S) 100 - 6/22 </t>
    </r>
  </si>
  <si>
    <r>
      <t xml:space="preserve">CORA 2C/23 </t>
    </r>
    <r>
      <rPr>
        <sz val="10"/>
        <rFont val="Arial"/>
        <family val="2"/>
      </rPr>
      <t xml:space="preserve">+ </t>
    </r>
    <r>
      <rPr>
        <sz val="10"/>
        <rFont val="Times New Roman"/>
        <family val="1"/>
      </rPr>
      <t xml:space="preserve">UMAI (T) 100 - 1.1/22 </t>
    </r>
  </si>
  <si>
    <r>
      <t xml:space="preserve">CORA 2C/25 </t>
    </r>
    <r>
      <rPr>
        <sz val="10"/>
        <rFont val="Arial"/>
        <family val="2"/>
      </rPr>
      <t xml:space="preserve">+ </t>
    </r>
    <r>
      <rPr>
        <sz val="10"/>
        <rFont val="Times New Roman"/>
        <family val="1"/>
      </rPr>
      <t xml:space="preserve">XUMA DX(S) 100 - 6/22 </t>
    </r>
  </si>
  <si>
    <r>
      <t xml:space="preserve">CORA 2C/25 </t>
    </r>
    <r>
      <rPr>
        <sz val="10"/>
        <rFont val="Arial"/>
        <family val="2"/>
      </rPr>
      <t xml:space="preserve">+ </t>
    </r>
    <r>
      <rPr>
        <sz val="10"/>
        <rFont val="Times New Roman"/>
        <family val="1"/>
      </rPr>
      <t xml:space="preserve">UMAI (T) 100 - 1.5/22 </t>
    </r>
  </si>
  <si>
    <r>
      <t xml:space="preserve">CORA 2C/30 </t>
    </r>
    <r>
      <rPr>
        <sz val="10"/>
        <rFont val="Arial"/>
        <family val="2"/>
      </rPr>
      <t xml:space="preserve">+ </t>
    </r>
    <r>
      <rPr>
        <sz val="10"/>
        <rFont val="Times New Roman"/>
        <family val="1"/>
      </rPr>
      <t xml:space="preserve">XUMA DX(S) 100 -7/22 </t>
    </r>
  </si>
  <si>
    <r>
      <t xml:space="preserve">CORA 2C/30 </t>
    </r>
    <r>
      <rPr>
        <sz val="10"/>
        <rFont val="Arial"/>
        <family val="2"/>
      </rPr>
      <t xml:space="preserve">+ </t>
    </r>
    <r>
      <rPr>
        <sz val="10"/>
        <rFont val="Times New Roman"/>
        <family val="1"/>
      </rPr>
      <t xml:space="preserve">UMAI (T) 100 - 1.5/22 </t>
    </r>
  </si>
  <si>
    <r>
      <t xml:space="preserve">CORA 2C/38 </t>
    </r>
    <r>
      <rPr>
        <sz val="10"/>
        <rFont val="Arial"/>
        <family val="2"/>
      </rPr>
      <t xml:space="preserve">+ </t>
    </r>
    <r>
      <rPr>
        <sz val="10"/>
        <rFont val="Times New Roman"/>
        <family val="1"/>
      </rPr>
      <t xml:space="preserve">XUMA DX(S) 100 - 10/23 </t>
    </r>
  </si>
  <si>
    <t xml:space="preserve">3 HP </t>
  </si>
  <si>
    <r>
      <t xml:space="preserve">CORA 2C/38 </t>
    </r>
    <r>
      <rPr>
        <sz val="10"/>
        <rFont val="Arial"/>
        <family val="2"/>
      </rPr>
      <t xml:space="preserve">+ </t>
    </r>
    <r>
      <rPr>
        <sz val="10"/>
        <rFont val="Times New Roman"/>
        <family val="1"/>
      </rPr>
      <t xml:space="preserve">UMAI (T) 100 - 2.2/22 </t>
    </r>
  </si>
  <si>
    <r>
      <t xml:space="preserve">CORA 2C/45 </t>
    </r>
    <r>
      <rPr>
        <sz val="10"/>
        <rFont val="Arial"/>
        <family val="2"/>
      </rPr>
      <t xml:space="preserve">+ </t>
    </r>
    <r>
      <rPr>
        <sz val="10"/>
        <rFont val="Times New Roman"/>
        <family val="1"/>
      </rPr>
      <t xml:space="preserve">XUMA DX(S) 100 - 10/23 </t>
    </r>
  </si>
  <si>
    <r>
      <t xml:space="preserve">CORA 2C/45 </t>
    </r>
    <r>
      <rPr>
        <sz val="10"/>
        <rFont val="Arial"/>
        <family val="2"/>
      </rPr>
      <t xml:space="preserve">+ </t>
    </r>
    <r>
      <rPr>
        <sz val="10"/>
        <rFont val="Times New Roman"/>
        <family val="1"/>
      </rPr>
      <t xml:space="preserve">UMAI (T) 100 - 2.2/22 </t>
    </r>
  </si>
  <si>
    <r>
      <t xml:space="preserve">CORA 2C/50 </t>
    </r>
    <r>
      <rPr>
        <sz val="10"/>
        <rFont val="Arial"/>
        <family val="2"/>
      </rPr>
      <t xml:space="preserve">+ </t>
    </r>
    <r>
      <rPr>
        <sz val="10"/>
        <rFont val="Times New Roman"/>
        <family val="1"/>
      </rPr>
      <t xml:space="preserve">UMAI (T) 100 - 3.0/22 </t>
    </r>
  </si>
  <si>
    <t xml:space="preserve">4 HP </t>
  </si>
  <si>
    <r>
      <t xml:space="preserve">CORA 2C/60 </t>
    </r>
    <r>
      <rPr>
        <sz val="10"/>
        <rFont val="Arial"/>
        <family val="2"/>
      </rPr>
      <t xml:space="preserve">+ </t>
    </r>
    <r>
      <rPr>
        <sz val="10"/>
        <rFont val="Times New Roman"/>
        <family val="1"/>
      </rPr>
      <t xml:space="preserve">UMAI (T) 100 - 3.0/22 </t>
    </r>
  </si>
  <si>
    <r>
      <t xml:space="preserve">Pump Type </t>
    </r>
    <r>
      <rPr>
        <sz val="10"/>
        <rFont val="Arial"/>
        <family val="2"/>
      </rPr>
      <t xml:space="preserve">+ </t>
    </r>
    <r>
      <rPr>
        <sz val="9.5"/>
        <rFont val="Times New Roman"/>
        <family val="1"/>
      </rPr>
      <t xml:space="preserve">Motor Type </t>
    </r>
  </si>
  <si>
    <r>
      <t xml:space="preserve">CORA 4C/ 15 </t>
    </r>
    <r>
      <rPr>
        <sz val="10"/>
        <rFont val="Arial"/>
        <family val="2"/>
      </rPr>
      <t xml:space="preserve">+ </t>
    </r>
    <r>
      <rPr>
        <sz val="9.5"/>
        <rFont val="Times New Roman"/>
        <family val="1"/>
      </rPr>
      <t xml:space="preserve">XUMA DX(S) 100 - 7/22 </t>
    </r>
  </si>
  <si>
    <r>
      <t xml:space="preserve">CORA 4C/ 15 </t>
    </r>
    <r>
      <rPr>
        <sz val="10"/>
        <rFont val="Arial"/>
        <family val="2"/>
      </rPr>
      <t xml:space="preserve">+ </t>
    </r>
    <r>
      <rPr>
        <sz val="9.5"/>
        <rFont val="Times New Roman"/>
        <family val="1"/>
      </rPr>
      <t xml:space="preserve">UMAI (T) 100 - 1.5/22 </t>
    </r>
  </si>
  <si>
    <r>
      <t xml:space="preserve">CORA 4C/ 17 </t>
    </r>
    <r>
      <rPr>
        <sz val="10"/>
        <rFont val="Arial"/>
        <family val="2"/>
      </rPr>
      <t xml:space="preserve">+ </t>
    </r>
    <r>
      <rPr>
        <sz val="9.5"/>
        <rFont val="Times New Roman"/>
        <family val="1"/>
      </rPr>
      <t xml:space="preserve">XUMA DX(S) 100 - 10/23 </t>
    </r>
  </si>
  <si>
    <r>
      <t xml:space="preserve">CORA 4Cj17 </t>
    </r>
    <r>
      <rPr>
        <sz val="10"/>
        <rFont val="Arial"/>
        <family val="2"/>
      </rPr>
      <t xml:space="preserve">+ </t>
    </r>
    <r>
      <rPr>
        <sz val="9.5"/>
        <rFont val="Times New Roman"/>
        <family val="1"/>
      </rPr>
      <t xml:space="preserve">UMAI (T) 100 - 2.2/22 </t>
    </r>
  </si>
  <si>
    <r>
      <t xml:space="preserve">CORA 4C/ 19 </t>
    </r>
    <r>
      <rPr>
        <sz val="10"/>
        <rFont val="Arial"/>
        <family val="2"/>
      </rPr>
      <t xml:space="preserve">+ </t>
    </r>
    <r>
      <rPr>
        <sz val="9.5"/>
        <rFont val="Times New Roman"/>
        <family val="1"/>
      </rPr>
      <t xml:space="preserve">XUMA DX(S) 100 - 10/23 </t>
    </r>
  </si>
  <si>
    <r>
      <t xml:space="preserve">CORA 4C/ 19 </t>
    </r>
    <r>
      <rPr>
        <sz val="10"/>
        <rFont val="Arial"/>
        <family val="2"/>
      </rPr>
      <t xml:space="preserve">+ </t>
    </r>
    <r>
      <rPr>
        <sz val="9.5"/>
        <rFont val="Times New Roman"/>
        <family val="1"/>
      </rPr>
      <t xml:space="preserve">UMAI (T) 100 - 2.2/22 </t>
    </r>
  </si>
  <si>
    <r>
      <t xml:space="preserve">CORA 4C/23 </t>
    </r>
    <r>
      <rPr>
        <sz val="10"/>
        <rFont val="Arial"/>
        <family val="2"/>
      </rPr>
      <t xml:space="preserve">+ </t>
    </r>
    <r>
      <rPr>
        <sz val="9.5"/>
        <rFont val="Times New Roman"/>
        <family val="1"/>
      </rPr>
      <t xml:space="preserve">XUMA DX(S) 100 - 10/23 </t>
    </r>
  </si>
  <si>
    <r>
      <t xml:space="preserve">CORA 4C/23 </t>
    </r>
    <r>
      <rPr>
        <sz val="10"/>
        <rFont val="Arial"/>
        <family val="2"/>
      </rPr>
      <t xml:space="preserve">+ </t>
    </r>
    <r>
      <rPr>
        <sz val="9.5"/>
        <rFont val="Times New Roman"/>
        <family val="1"/>
      </rPr>
      <t xml:space="preserve">UMAI (T) 100 - 2.2/22 </t>
    </r>
  </si>
  <si>
    <r>
      <t xml:space="preserve">CORA 4C/25 </t>
    </r>
    <r>
      <rPr>
        <sz val="10"/>
        <rFont val="Arial"/>
        <family val="2"/>
      </rPr>
      <t xml:space="preserve">+ </t>
    </r>
    <r>
      <rPr>
        <sz val="9.5"/>
        <rFont val="Times New Roman"/>
        <family val="1"/>
      </rPr>
      <t xml:space="preserve">UMAI (T) 100 - 3.0/22 </t>
    </r>
  </si>
  <si>
    <r>
      <t xml:space="preserve">CORA 4C/30 </t>
    </r>
    <r>
      <rPr>
        <sz val="10"/>
        <rFont val="Arial"/>
        <family val="2"/>
      </rPr>
      <t xml:space="preserve">+ </t>
    </r>
    <r>
      <rPr>
        <sz val="9.5"/>
        <rFont val="Times New Roman"/>
        <family val="1"/>
      </rPr>
      <t xml:space="preserve">UMAI (T) 100 - 3.0/22 </t>
    </r>
  </si>
  <si>
    <r>
      <t xml:space="preserve">CORA 4C/35 </t>
    </r>
    <r>
      <rPr>
        <sz val="10"/>
        <rFont val="Arial"/>
        <family val="2"/>
      </rPr>
      <t xml:space="preserve">+ </t>
    </r>
    <r>
      <rPr>
        <sz val="9.5"/>
        <rFont val="Times New Roman"/>
        <family val="1"/>
      </rPr>
      <t xml:space="preserve">UMAI (T) 100 - 3.7/22 </t>
    </r>
  </si>
  <si>
    <t xml:space="preserve">5 HP </t>
  </si>
  <si>
    <r>
      <t xml:space="preserve">CORA 4C/40 </t>
    </r>
    <r>
      <rPr>
        <sz val="10"/>
        <rFont val="Arial"/>
        <family val="2"/>
      </rPr>
      <t xml:space="preserve">+ </t>
    </r>
    <r>
      <rPr>
        <sz val="9.5"/>
        <rFont val="Times New Roman"/>
        <family val="1"/>
      </rPr>
      <t xml:space="preserve">UMAI (T) 100 - 3.7/22 </t>
    </r>
  </si>
  <si>
    <r>
      <t xml:space="preserve">CORA 4C/50 </t>
    </r>
    <r>
      <rPr>
        <sz val="10"/>
        <rFont val="Arial"/>
        <family val="2"/>
      </rPr>
      <t xml:space="preserve">+ </t>
    </r>
    <r>
      <rPr>
        <sz val="9.5"/>
        <rFont val="Times New Roman"/>
        <family val="1"/>
      </rPr>
      <t xml:space="preserve">UMAI (T) 100 - 4.5/22 </t>
    </r>
  </si>
  <si>
    <t xml:space="preserve">6 HP </t>
  </si>
  <si>
    <r>
      <t xml:space="preserve">CORA 4C/60 </t>
    </r>
    <r>
      <rPr>
        <sz val="10"/>
        <rFont val="Arial"/>
        <family val="2"/>
      </rPr>
      <t xml:space="preserve">+ </t>
    </r>
    <r>
      <rPr>
        <sz val="9.5"/>
        <rFont val="Times New Roman"/>
        <family val="1"/>
      </rPr>
      <t xml:space="preserve">UMAI (T) 100 - 5.5/22 </t>
    </r>
  </si>
  <si>
    <t xml:space="preserve">7.5 HP </t>
  </si>
  <si>
    <r>
      <t xml:space="preserve">CORA 7Cj10 </t>
    </r>
    <r>
      <rPr>
        <sz val="10"/>
        <rFont val="Arial"/>
        <family val="2"/>
      </rPr>
      <t xml:space="preserve">+ </t>
    </r>
    <r>
      <rPr>
        <sz val="9.5"/>
        <rFont val="Times New Roman"/>
        <family val="1"/>
      </rPr>
      <t xml:space="preserve">XUMA DX(S) 100 - 7/22 </t>
    </r>
  </si>
  <si>
    <r>
      <t xml:space="preserve">CORA 7C/ 10 </t>
    </r>
    <r>
      <rPr>
        <sz val="10"/>
        <rFont val="Arial"/>
        <family val="2"/>
      </rPr>
      <t xml:space="preserve">+ </t>
    </r>
    <r>
      <rPr>
        <sz val="9.5"/>
        <rFont val="Times New Roman"/>
        <family val="1"/>
      </rPr>
      <t xml:space="preserve">UMAI (T) 100 - 1.5/22 </t>
    </r>
  </si>
  <si>
    <r>
      <t xml:space="preserve">CORA 7C/ 13 </t>
    </r>
    <r>
      <rPr>
        <sz val="10"/>
        <rFont val="Arial"/>
        <family val="2"/>
      </rPr>
      <t xml:space="preserve">+ </t>
    </r>
    <r>
      <rPr>
        <sz val="9.5"/>
        <rFont val="Times New Roman"/>
        <family val="1"/>
      </rPr>
      <t xml:space="preserve">XUMA DX(S) 100 - 10/23 </t>
    </r>
  </si>
  <si>
    <r>
      <t xml:space="preserve">CORA 7C/ 15 </t>
    </r>
    <r>
      <rPr>
        <sz val="10"/>
        <rFont val="Arial"/>
        <family val="2"/>
      </rPr>
      <t xml:space="preserve">+ </t>
    </r>
    <r>
      <rPr>
        <sz val="9.5"/>
        <rFont val="Times New Roman"/>
        <family val="1"/>
      </rPr>
      <t xml:space="preserve">UMAI (T) 100 - 2.2/22 </t>
    </r>
  </si>
  <si>
    <r>
      <t xml:space="preserve">CORA 7C/ 19 </t>
    </r>
    <r>
      <rPr>
        <sz val="10"/>
        <rFont val="Arial"/>
        <family val="2"/>
      </rPr>
      <t xml:space="preserve">+ </t>
    </r>
    <r>
      <rPr>
        <sz val="9.5"/>
        <rFont val="Times New Roman"/>
        <family val="1"/>
      </rPr>
      <t xml:space="preserve">UMAI (T) 100 - 3.0/22 </t>
    </r>
  </si>
  <si>
    <r>
      <t xml:space="preserve">CORA 7C/22 </t>
    </r>
    <r>
      <rPr>
        <sz val="10"/>
        <rFont val="Arial"/>
        <family val="2"/>
      </rPr>
      <t xml:space="preserve">+ </t>
    </r>
    <r>
      <rPr>
        <sz val="9.5"/>
        <rFont val="Times New Roman"/>
        <family val="1"/>
      </rPr>
      <t xml:space="preserve">UMAI (T) 100 - 3.7/22 </t>
    </r>
  </si>
  <si>
    <r>
      <t xml:space="preserve">CORA 7C/25 </t>
    </r>
    <r>
      <rPr>
        <sz val="10"/>
        <rFont val="Arial"/>
        <family val="2"/>
      </rPr>
      <t xml:space="preserve">+ </t>
    </r>
    <r>
      <rPr>
        <sz val="9.5"/>
        <rFont val="Times New Roman"/>
        <family val="1"/>
      </rPr>
      <t xml:space="preserve">UMAI (T) 100 - 3.7/22 </t>
    </r>
  </si>
  <si>
    <r>
      <t xml:space="preserve">CORA 7C/31 </t>
    </r>
    <r>
      <rPr>
        <sz val="10"/>
        <rFont val="Arial"/>
        <family val="2"/>
      </rPr>
      <t xml:space="preserve">+ </t>
    </r>
    <r>
      <rPr>
        <sz val="9.5"/>
        <rFont val="Times New Roman"/>
        <family val="1"/>
      </rPr>
      <t xml:space="preserve">UMAI (T) 100 - 4.5/22 </t>
    </r>
  </si>
  <si>
    <r>
      <t xml:space="preserve">CORA 7C/35 </t>
    </r>
    <r>
      <rPr>
        <sz val="10"/>
        <rFont val="Arial"/>
        <family val="2"/>
      </rPr>
      <t xml:space="preserve">+ </t>
    </r>
    <r>
      <rPr>
        <sz val="9.5"/>
        <rFont val="Times New Roman"/>
        <family val="1"/>
      </rPr>
      <t xml:space="preserve">UMAI (T) 100 - 5.5/22 </t>
    </r>
  </si>
  <si>
    <r>
      <t xml:space="preserve">CORA 12C/7 </t>
    </r>
    <r>
      <rPr>
        <sz val="10"/>
        <rFont val="Arial"/>
        <family val="2"/>
      </rPr>
      <t xml:space="preserve">+ </t>
    </r>
    <r>
      <rPr>
        <sz val="10"/>
        <rFont val="Times New Roman"/>
        <family val="1"/>
      </rPr>
      <t xml:space="preserve">XUMA DX(S) 100 - 7/22 </t>
    </r>
  </si>
  <si>
    <r>
      <t xml:space="preserve">CORA 12C/7 </t>
    </r>
    <r>
      <rPr>
        <sz val="10"/>
        <rFont val="Arial"/>
        <family val="2"/>
      </rPr>
      <t xml:space="preserve">+ </t>
    </r>
    <r>
      <rPr>
        <sz val="10"/>
        <rFont val="Times New Roman"/>
        <family val="1"/>
      </rPr>
      <t xml:space="preserve">UMAI (T) 100 - 1.5/22 </t>
    </r>
  </si>
  <si>
    <r>
      <t xml:space="preserve">CORA 12C/ 10 </t>
    </r>
    <r>
      <rPr>
        <sz val="10"/>
        <rFont val="Arial"/>
        <family val="2"/>
      </rPr>
      <t xml:space="preserve">+ </t>
    </r>
    <r>
      <rPr>
        <sz val="10"/>
        <rFont val="Times New Roman"/>
        <family val="1"/>
      </rPr>
      <t xml:space="preserve">XUMA DX(S) 100 - 10/23 </t>
    </r>
  </si>
  <si>
    <r>
      <t xml:space="preserve">CORA 12C/ 10 </t>
    </r>
    <r>
      <rPr>
        <sz val="10"/>
        <rFont val="Arial"/>
        <family val="2"/>
      </rPr>
      <t xml:space="preserve">+ </t>
    </r>
    <r>
      <rPr>
        <sz val="10"/>
        <rFont val="Times New Roman"/>
        <family val="1"/>
      </rPr>
      <t xml:space="preserve">UMAI (T) 100 - 2.2/22 </t>
    </r>
  </si>
  <si>
    <r>
      <t xml:space="preserve">CORA 12C/ 13 </t>
    </r>
    <r>
      <rPr>
        <sz val="10"/>
        <rFont val="Arial"/>
        <family val="2"/>
      </rPr>
      <t xml:space="preserve">+ </t>
    </r>
    <r>
      <rPr>
        <sz val="10"/>
        <rFont val="Times New Roman"/>
        <family val="1"/>
      </rPr>
      <t xml:space="preserve">UMAI (T) 100 - 3.0/22 </t>
    </r>
  </si>
  <si>
    <r>
      <t xml:space="preserve">CORA 12Cj17 </t>
    </r>
    <r>
      <rPr>
        <sz val="10"/>
        <rFont val="Arial"/>
        <family val="2"/>
      </rPr>
      <t xml:space="preserve">+ </t>
    </r>
    <r>
      <rPr>
        <sz val="10"/>
        <rFont val="Times New Roman"/>
        <family val="1"/>
      </rPr>
      <t xml:space="preserve">UMAI (T) 100 - 3.7/22 </t>
    </r>
  </si>
  <si>
    <r>
      <t xml:space="preserve">CORA 12C/21 </t>
    </r>
    <r>
      <rPr>
        <sz val="10"/>
        <rFont val="Arial"/>
        <family val="2"/>
      </rPr>
      <t xml:space="preserve">+ </t>
    </r>
    <r>
      <rPr>
        <sz val="10"/>
        <rFont val="Times New Roman"/>
        <family val="1"/>
      </rPr>
      <t xml:space="preserve">UMAI (T) 100 - 4.5/22 </t>
    </r>
  </si>
  <si>
    <r>
      <t xml:space="preserve">CORA 12C/27 </t>
    </r>
    <r>
      <rPr>
        <sz val="10"/>
        <rFont val="Arial"/>
        <family val="2"/>
      </rPr>
      <t xml:space="preserve">+ </t>
    </r>
    <r>
      <rPr>
        <sz val="10"/>
        <rFont val="Times New Roman"/>
        <family val="1"/>
      </rPr>
      <t xml:space="preserve">UMAI (T) 100 - 5.5/22 </t>
    </r>
  </si>
  <si>
    <r>
      <t xml:space="preserve">CORA 18C/5 </t>
    </r>
    <r>
      <rPr>
        <sz val="10"/>
        <rFont val="Arial"/>
        <family val="2"/>
      </rPr>
      <t xml:space="preserve">+ </t>
    </r>
    <r>
      <rPr>
        <sz val="10"/>
        <rFont val="Times New Roman"/>
        <family val="1"/>
      </rPr>
      <t xml:space="preserve">XUMA DX(S) 100 - 7/22 </t>
    </r>
  </si>
  <si>
    <r>
      <t xml:space="preserve">CORA 18C/5 </t>
    </r>
    <r>
      <rPr>
        <sz val="10"/>
        <rFont val="Arial"/>
        <family val="2"/>
      </rPr>
      <t xml:space="preserve">+ </t>
    </r>
    <r>
      <rPr>
        <sz val="10"/>
        <rFont val="Times New Roman"/>
        <family val="1"/>
      </rPr>
      <t xml:space="preserve">UMAI (T) 100 - 1.5/22 </t>
    </r>
  </si>
  <si>
    <r>
      <t xml:space="preserve">CORA 18C/8 </t>
    </r>
    <r>
      <rPr>
        <sz val="10"/>
        <rFont val="Arial"/>
        <family val="2"/>
      </rPr>
      <t xml:space="preserve">+ </t>
    </r>
    <r>
      <rPr>
        <sz val="10"/>
        <rFont val="Times New Roman"/>
        <family val="1"/>
      </rPr>
      <t xml:space="preserve">XUMA DX(S) 100 - 10/23 </t>
    </r>
  </si>
  <si>
    <r>
      <t xml:space="preserve">CORA 18C/8 </t>
    </r>
    <r>
      <rPr>
        <sz val="10"/>
        <rFont val="Arial"/>
        <family val="2"/>
      </rPr>
      <t xml:space="preserve">+ </t>
    </r>
    <r>
      <rPr>
        <sz val="10"/>
        <rFont val="Times New Roman"/>
        <family val="1"/>
      </rPr>
      <t xml:space="preserve">UMAI (T) 100 - 2.2/22 </t>
    </r>
  </si>
  <si>
    <r>
      <t xml:space="preserve">CORA 18C/ 10 </t>
    </r>
    <r>
      <rPr>
        <sz val="10"/>
        <rFont val="Arial"/>
        <family val="2"/>
      </rPr>
      <t xml:space="preserve">+ </t>
    </r>
    <r>
      <rPr>
        <sz val="10"/>
        <rFont val="Times New Roman"/>
        <family val="1"/>
      </rPr>
      <t xml:space="preserve">UMAI (T) 100 - 3.0/22 </t>
    </r>
  </si>
  <si>
    <r>
      <t xml:space="preserve">CORA 18C/ 11 </t>
    </r>
    <r>
      <rPr>
        <sz val="10"/>
        <rFont val="Arial"/>
        <family val="2"/>
      </rPr>
      <t xml:space="preserve">+ </t>
    </r>
    <r>
      <rPr>
        <sz val="10"/>
        <rFont val="Times New Roman"/>
        <family val="1"/>
      </rPr>
      <t xml:space="preserve">UMAI (T) 100 - 3.0/22 </t>
    </r>
  </si>
  <si>
    <r>
      <t xml:space="preserve">CORA 18C/ 12 </t>
    </r>
    <r>
      <rPr>
        <sz val="10"/>
        <rFont val="Arial"/>
        <family val="2"/>
      </rPr>
      <t xml:space="preserve">+ </t>
    </r>
    <r>
      <rPr>
        <sz val="10"/>
        <rFont val="Times New Roman"/>
        <family val="1"/>
      </rPr>
      <t xml:space="preserve">UMAI (T) 100 - 3.7/22 </t>
    </r>
  </si>
  <si>
    <r>
      <t xml:space="preserve">CORA 18C/ 14 </t>
    </r>
    <r>
      <rPr>
        <sz val="10"/>
        <rFont val="Arial"/>
        <family val="2"/>
      </rPr>
      <t xml:space="preserve">+ </t>
    </r>
    <r>
      <rPr>
        <sz val="10"/>
        <rFont val="Times New Roman"/>
        <family val="1"/>
      </rPr>
      <t xml:space="preserve">UMAI (T) 100 - 3.7/22 </t>
    </r>
  </si>
  <si>
    <r>
      <t xml:space="preserve">CORA 18C/ 17 </t>
    </r>
    <r>
      <rPr>
        <sz val="10"/>
        <rFont val="Arial"/>
        <family val="2"/>
      </rPr>
      <t xml:space="preserve">+ </t>
    </r>
    <r>
      <rPr>
        <sz val="10"/>
        <rFont val="Times New Roman"/>
        <family val="1"/>
      </rPr>
      <t xml:space="preserve">UMAI (T) 100 - 4.5/22 </t>
    </r>
  </si>
  <si>
    <r>
      <t xml:space="preserve">CORA 18C/20 </t>
    </r>
    <r>
      <rPr>
        <sz val="10"/>
        <rFont val="Arial"/>
        <family val="2"/>
      </rPr>
      <t xml:space="preserve">+ </t>
    </r>
    <r>
      <rPr>
        <sz val="10"/>
        <rFont val="Times New Roman"/>
        <family val="1"/>
      </rPr>
      <t xml:space="preserve">UMAI (T) 100 - 5.5/22 </t>
    </r>
  </si>
  <si>
    <t xml:space="preserve">10 HP </t>
  </si>
  <si>
    <t xml:space="preserve">12.5 HP </t>
  </si>
  <si>
    <r>
      <t xml:space="preserve">UQD 112/15 </t>
    </r>
    <r>
      <rPr>
        <sz val="10"/>
        <rFont val="Arial"/>
        <family val="2"/>
      </rPr>
      <t xml:space="preserve">+ </t>
    </r>
    <r>
      <rPr>
        <sz val="10"/>
        <rFont val="Times New Roman"/>
        <family val="1"/>
      </rPr>
      <t xml:space="preserve">UMAI 150 - 3/22 </t>
    </r>
  </si>
  <si>
    <r>
      <t xml:space="preserve">UQD 112/18 </t>
    </r>
    <r>
      <rPr>
        <sz val="10"/>
        <rFont val="Arial"/>
        <family val="2"/>
      </rPr>
      <t xml:space="preserve">+ </t>
    </r>
    <r>
      <rPr>
        <sz val="10"/>
        <rFont val="Times New Roman"/>
        <family val="1"/>
      </rPr>
      <t xml:space="preserve">UMAI 150 - 4/22 </t>
    </r>
  </si>
  <si>
    <r>
      <t xml:space="preserve">UQD 112/20 </t>
    </r>
    <r>
      <rPr>
        <sz val="10"/>
        <rFont val="Arial"/>
        <family val="2"/>
      </rPr>
      <t xml:space="preserve">+ </t>
    </r>
    <r>
      <rPr>
        <sz val="10"/>
        <rFont val="Times New Roman"/>
        <family val="1"/>
      </rPr>
      <t xml:space="preserve">UMAI 150 - 6/22 </t>
    </r>
  </si>
  <si>
    <t xml:space="preserve">UQD 112/23 + UMAI 150 - 6/22 </t>
  </si>
  <si>
    <t xml:space="preserve">UQD 112/25 + UMAI 150 - 8/22 </t>
  </si>
  <si>
    <t xml:space="preserve">UQD 112/28 + UMAI 150 - 8/22 </t>
  </si>
  <si>
    <t xml:space="preserve">UQD 112/30 + UMAI 150 - 8/22 </t>
  </si>
  <si>
    <r>
      <t xml:space="preserve">UQD 112/34 </t>
    </r>
    <r>
      <rPr>
        <sz val="10"/>
        <rFont val="Arial"/>
        <family val="2"/>
      </rPr>
      <t xml:space="preserve">+ </t>
    </r>
    <r>
      <rPr>
        <sz val="10"/>
        <rFont val="Times New Roman"/>
        <family val="1"/>
      </rPr>
      <t xml:space="preserve">UMAI 150 - 9/22 </t>
    </r>
  </si>
  <si>
    <r>
      <t xml:space="preserve">UQD 112/36 </t>
    </r>
    <r>
      <rPr>
        <sz val="10"/>
        <rFont val="Arial"/>
        <family val="2"/>
      </rPr>
      <t xml:space="preserve">+ </t>
    </r>
    <r>
      <rPr>
        <sz val="10"/>
        <rFont val="Times New Roman"/>
        <family val="1"/>
      </rPr>
      <t xml:space="preserve">UMAI 150 - 9/22 </t>
    </r>
  </si>
  <si>
    <r>
      <t xml:space="preserve">UQD 152/10 </t>
    </r>
    <r>
      <rPr>
        <sz val="10"/>
        <rFont val="Arial"/>
        <family val="2"/>
      </rPr>
      <t xml:space="preserve">+ </t>
    </r>
    <r>
      <rPr>
        <sz val="10"/>
        <rFont val="Times New Roman"/>
        <family val="1"/>
      </rPr>
      <t xml:space="preserve">UMAI 150 - 3/22 </t>
    </r>
  </si>
  <si>
    <r>
      <t xml:space="preserve">UQD 152/15 </t>
    </r>
    <r>
      <rPr>
        <sz val="10"/>
        <rFont val="Arial"/>
        <family val="2"/>
      </rPr>
      <t xml:space="preserve">+ </t>
    </r>
    <r>
      <rPr>
        <sz val="10"/>
        <rFont val="Times New Roman"/>
        <family val="1"/>
      </rPr>
      <t xml:space="preserve">UMAI 150 - 6/22 </t>
    </r>
  </si>
  <si>
    <r>
      <t xml:space="preserve">UQD 152/17 </t>
    </r>
    <r>
      <rPr>
        <sz val="10"/>
        <rFont val="Arial"/>
        <family val="2"/>
      </rPr>
      <t xml:space="preserve">+ </t>
    </r>
    <r>
      <rPr>
        <sz val="10"/>
        <rFont val="Times New Roman"/>
        <family val="1"/>
      </rPr>
      <t xml:space="preserve">UMAI 150 - 6/22 </t>
    </r>
  </si>
  <si>
    <r>
      <t xml:space="preserve">UQD 152/20 </t>
    </r>
    <r>
      <rPr>
        <sz val="10"/>
        <rFont val="Arial"/>
        <family val="2"/>
      </rPr>
      <t xml:space="preserve">+ </t>
    </r>
    <r>
      <rPr>
        <sz val="10"/>
        <rFont val="Times New Roman"/>
        <family val="1"/>
      </rPr>
      <t xml:space="preserve">UMAI 150 - 8/22 </t>
    </r>
  </si>
  <si>
    <r>
      <t xml:space="preserve">UQD 152/22 </t>
    </r>
    <r>
      <rPr>
        <sz val="10"/>
        <rFont val="Arial"/>
        <family val="2"/>
      </rPr>
      <t xml:space="preserve">+ </t>
    </r>
    <r>
      <rPr>
        <sz val="10"/>
        <rFont val="Times New Roman"/>
        <family val="1"/>
      </rPr>
      <t xml:space="preserve">UMAI 150 - 8/22 </t>
    </r>
  </si>
  <si>
    <r>
      <t xml:space="preserve">UQD 152/26 </t>
    </r>
    <r>
      <rPr>
        <sz val="10"/>
        <rFont val="Arial"/>
        <family val="2"/>
      </rPr>
      <t xml:space="preserve">+ </t>
    </r>
    <r>
      <rPr>
        <sz val="10"/>
        <rFont val="Times New Roman"/>
        <family val="1"/>
      </rPr>
      <t xml:space="preserve">UMAI 150 - 9/22 </t>
    </r>
  </si>
  <si>
    <r>
      <t xml:space="preserve">UQD 152/30 </t>
    </r>
    <r>
      <rPr>
        <sz val="10"/>
        <rFont val="Arial"/>
        <family val="2"/>
      </rPr>
      <t xml:space="preserve">+ </t>
    </r>
    <r>
      <rPr>
        <sz val="10"/>
        <rFont val="Times New Roman"/>
        <family val="1"/>
      </rPr>
      <t xml:space="preserve">UMAI 150 - 13/22 </t>
    </r>
  </si>
  <si>
    <t xml:space="preserve">15 HP </t>
  </si>
  <si>
    <r>
      <t xml:space="preserve">UQD 152/35 </t>
    </r>
    <r>
      <rPr>
        <sz val="10"/>
        <rFont val="Arial"/>
        <family val="2"/>
      </rPr>
      <t xml:space="preserve">+ </t>
    </r>
    <r>
      <rPr>
        <sz val="10"/>
        <rFont val="Times New Roman"/>
        <family val="1"/>
      </rPr>
      <t xml:space="preserve">UMAH 150 - 14/23 </t>
    </r>
  </si>
  <si>
    <t xml:space="preserve">17.5 HP </t>
  </si>
  <si>
    <r>
      <t xml:space="preserve">UQD 182/6 </t>
    </r>
    <r>
      <rPr>
        <sz val="10"/>
        <rFont val="Arial"/>
        <family val="2"/>
      </rPr>
      <t xml:space="preserve">+ </t>
    </r>
    <r>
      <rPr>
        <sz val="10"/>
        <rFont val="Times New Roman"/>
        <family val="1"/>
      </rPr>
      <t xml:space="preserve">UMAI 150 - 3/22 </t>
    </r>
  </si>
  <si>
    <r>
      <t xml:space="preserve">UQD 182/8 </t>
    </r>
    <r>
      <rPr>
        <sz val="10"/>
        <rFont val="Arial"/>
        <family val="2"/>
      </rPr>
      <t xml:space="preserve">+ </t>
    </r>
    <r>
      <rPr>
        <sz val="10"/>
        <rFont val="Times New Roman"/>
        <family val="1"/>
      </rPr>
      <t xml:space="preserve">UMAI 150 - 4/22 </t>
    </r>
  </si>
  <si>
    <r>
      <t xml:space="preserve">UQD 182/10 </t>
    </r>
    <r>
      <rPr>
        <sz val="10"/>
        <rFont val="Arial"/>
        <family val="2"/>
      </rPr>
      <t xml:space="preserve">+ </t>
    </r>
    <r>
      <rPr>
        <sz val="10"/>
        <rFont val="Times New Roman"/>
        <family val="1"/>
      </rPr>
      <t xml:space="preserve">UMAI 150 - 6/22 </t>
    </r>
  </si>
  <si>
    <r>
      <t xml:space="preserve">UQD 182/13 </t>
    </r>
    <r>
      <rPr>
        <sz val="10"/>
        <rFont val="Arial"/>
        <family val="2"/>
      </rPr>
      <t xml:space="preserve">+ </t>
    </r>
    <r>
      <rPr>
        <sz val="10"/>
        <rFont val="Times New Roman"/>
        <family val="1"/>
      </rPr>
      <t xml:space="preserve">UMAI 150 - 8/22 </t>
    </r>
  </si>
  <si>
    <r>
      <t xml:space="preserve">UQD 182/16 </t>
    </r>
    <r>
      <rPr>
        <sz val="10"/>
        <rFont val="Arial"/>
        <family val="2"/>
      </rPr>
      <t xml:space="preserve">+ </t>
    </r>
    <r>
      <rPr>
        <sz val="10"/>
        <rFont val="Times New Roman"/>
        <family val="1"/>
      </rPr>
      <t xml:space="preserve">UMAI 150 - 9/22 </t>
    </r>
  </si>
  <si>
    <r>
      <t xml:space="preserve">UQD 182/20 </t>
    </r>
    <r>
      <rPr>
        <sz val="10"/>
        <rFont val="Arial"/>
        <family val="2"/>
      </rPr>
      <t xml:space="preserve">+ </t>
    </r>
    <r>
      <rPr>
        <sz val="10"/>
        <rFont val="Times New Roman"/>
        <family val="1"/>
      </rPr>
      <t xml:space="preserve">UMAI 150 - 13/22 </t>
    </r>
  </si>
  <si>
    <r>
      <t xml:space="preserve">UQD 182/23 </t>
    </r>
    <r>
      <rPr>
        <sz val="10"/>
        <rFont val="Arial"/>
        <family val="2"/>
      </rPr>
      <t xml:space="preserve">+ </t>
    </r>
    <r>
      <rPr>
        <sz val="10"/>
        <rFont val="Times New Roman"/>
        <family val="1"/>
      </rPr>
      <t xml:space="preserve">UMAH 150 - 14/23 </t>
    </r>
  </si>
  <si>
    <r>
      <t xml:space="preserve">UQD 182/26 </t>
    </r>
    <r>
      <rPr>
        <sz val="10"/>
        <rFont val="Arial"/>
        <family val="2"/>
      </rPr>
      <t xml:space="preserve">+ </t>
    </r>
    <r>
      <rPr>
        <sz val="10"/>
        <rFont val="Times New Roman"/>
        <family val="1"/>
      </rPr>
      <t xml:space="preserve">UMAH 150 - 15/23 </t>
    </r>
  </si>
  <si>
    <t xml:space="preserve">20 HP </t>
  </si>
  <si>
    <r>
      <t xml:space="preserve">UQD 182/32 </t>
    </r>
    <r>
      <rPr>
        <sz val="10"/>
        <rFont val="Arial"/>
        <family val="2"/>
      </rPr>
      <t xml:space="preserve">+ </t>
    </r>
    <r>
      <rPr>
        <sz val="10"/>
        <rFont val="Times New Roman"/>
        <family val="1"/>
      </rPr>
      <t xml:space="preserve">UMAH 150 - 17/23 </t>
    </r>
  </si>
  <si>
    <t xml:space="preserve">25 HP </t>
  </si>
  <si>
    <r>
      <t xml:space="preserve">NRV Size </t>
    </r>
    <r>
      <rPr>
        <sz val="7.5"/>
        <rFont val="Arial"/>
        <family val="2"/>
      </rPr>
      <t xml:space="preserve">= </t>
    </r>
    <r>
      <rPr>
        <sz val="10"/>
        <rFont val="Times New Roman"/>
        <family val="1"/>
      </rPr>
      <t xml:space="preserve">50 mm </t>
    </r>
  </si>
  <si>
    <r>
      <t xml:space="preserve">UQD 212/5 </t>
    </r>
    <r>
      <rPr>
        <sz val="10"/>
        <rFont val="Arial"/>
        <family val="2"/>
      </rPr>
      <t xml:space="preserve">+ </t>
    </r>
    <r>
      <rPr>
        <sz val="10"/>
        <rFont val="Times New Roman"/>
        <family val="1"/>
      </rPr>
      <t xml:space="preserve">UMAI 150 - 3/22 </t>
    </r>
  </si>
  <si>
    <r>
      <t xml:space="preserve">UQD 212/7 </t>
    </r>
    <r>
      <rPr>
        <sz val="10"/>
        <rFont val="Arial"/>
        <family val="2"/>
      </rPr>
      <t xml:space="preserve">+ </t>
    </r>
    <r>
      <rPr>
        <sz val="10"/>
        <rFont val="Times New Roman"/>
        <family val="1"/>
      </rPr>
      <t xml:space="preserve">UMAI 150 - 6/22 </t>
    </r>
  </si>
  <si>
    <r>
      <t xml:space="preserve">UQD 212/10 </t>
    </r>
    <r>
      <rPr>
        <sz val="10"/>
        <rFont val="Arial"/>
        <family val="2"/>
      </rPr>
      <t xml:space="preserve">+ </t>
    </r>
    <r>
      <rPr>
        <sz val="10"/>
        <rFont val="Times New Roman"/>
        <family val="1"/>
      </rPr>
      <t xml:space="preserve">UMAI 150 - 8/22 </t>
    </r>
  </si>
  <si>
    <r>
      <t xml:space="preserve">UQD 212/12 </t>
    </r>
    <r>
      <rPr>
        <sz val="10"/>
        <rFont val="Arial"/>
        <family val="2"/>
      </rPr>
      <t xml:space="preserve">+ </t>
    </r>
    <r>
      <rPr>
        <sz val="10"/>
        <rFont val="Times New Roman"/>
        <family val="1"/>
      </rPr>
      <t xml:space="preserve">UMAI 150 - 9/22 </t>
    </r>
  </si>
  <si>
    <r>
      <t xml:space="preserve">UQD 212/14 </t>
    </r>
    <r>
      <rPr>
        <sz val="10"/>
        <rFont val="Arial"/>
        <family val="2"/>
      </rPr>
      <t xml:space="preserve">+ </t>
    </r>
    <r>
      <rPr>
        <sz val="10"/>
        <rFont val="Times New Roman"/>
        <family val="1"/>
      </rPr>
      <t xml:space="preserve">UMAI 150 - 13/22 </t>
    </r>
  </si>
  <si>
    <r>
      <t xml:space="preserve">UQD 212/18 </t>
    </r>
    <r>
      <rPr>
        <sz val="10"/>
        <rFont val="Arial"/>
        <family val="2"/>
      </rPr>
      <t xml:space="preserve">+ </t>
    </r>
    <r>
      <rPr>
        <sz val="10"/>
        <rFont val="Times New Roman"/>
        <family val="1"/>
      </rPr>
      <t xml:space="preserve">UMAH 150 - 14/23 </t>
    </r>
  </si>
  <si>
    <r>
      <t xml:space="preserve">UQD 212/20 </t>
    </r>
    <r>
      <rPr>
        <sz val="10"/>
        <rFont val="Arial"/>
        <family val="2"/>
      </rPr>
      <t xml:space="preserve">+ </t>
    </r>
    <r>
      <rPr>
        <sz val="10"/>
        <rFont val="Times New Roman"/>
        <family val="1"/>
      </rPr>
      <t xml:space="preserve">UMAH 150 - 15/23 </t>
    </r>
  </si>
  <si>
    <r>
      <t xml:space="preserve">UQD 212/24 </t>
    </r>
    <r>
      <rPr>
        <sz val="10"/>
        <rFont val="Arial"/>
        <family val="2"/>
      </rPr>
      <t xml:space="preserve">+ </t>
    </r>
    <r>
      <rPr>
        <sz val="10"/>
        <rFont val="Times New Roman"/>
        <family val="1"/>
      </rPr>
      <t xml:space="preserve">UMAH 150 - 17/23 </t>
    </r>
  </si>
  <si>
    <r>
      <t xml:space="preserve">BPD 242/4A </t>
    </r>
    <r>
      <rPr>
        <sz val="10"/>
        <rFont val="Arial"/>
        <family val="2"/>
      </rPr>
      <t xml:space="preserve">+ </t>
    </r>
    <r>
      <rPr>
        <sz val="10"/>
        <rFont val="Times New Roman"/>
        <family val="1"/>
      </rPr>
      <t xml:space="preserve">UMAI 150 - 3/22 </t>
    </r>
  </si>
  <si>
    <r>
      <t xml:space="preserve">BPD 242/6A </t>
    </r>
    <r>
      <rPr>
        <sz val="10"/>
        <rFont val="Arial"/>
        <family val="2"/>
      </rPr>
      <t xml:space="preserve">+ </t>
    </r>
    <r>
      <rPr>
        <sz val="10"/>
        <rFont val="Times New Roman"/>
        <family val="1"/>
      </rPr>
      <t xml:space="preserve">UMAI 150 - 6/22 </t>
    </r>
  </si>
  <si>
    <r>
      <t xml:space="preserve">BPD 242/8A </t>
    </r>
    <r>
      <rPr>
        <sz val="10"/>
        <rFont val="Arial"/>
        <family val="2"/>
      </rPr>
      <t xml:space="preserve">+ </t>
    </r>
    <r>
      <rPr>
        <sz val="10"/>
        <rFont val="Times New Roman"/>
        <family val="1"/>
      </rPr>
      <t xml:space="preserve">UMAI 150 - 8/22 </t>
    </r>
  </si>
  <si>
    <r>
      <t xml:space="preserve">BPD 242/10A </t>
    </r>
    <r>
      <rPr>
        <sz val="10"/>
        <rFont val="Arial"/>
        <family val="2"/>
      </rPr>
      <t xml:space="preserve">+ </t>
    </r>
    <r>
      <rPr>
        <sz val="10"/>
        <rFont val="Times New Roman"/>
        <family val="1"/>
      </rPr>
      <t xml:space="preserve">UMAI 150 - 9/22 </t>
    </r>
  </si>
  <si>
    <r>
      <t xml:space="preserve">BPD 242/ 12A </t>
    </r>
    <r>
      <rPr>
        <sz val="10"/>
        <rFont val="Arial"/>
        <family val="2"/>
      </rPr>
      <t xml:space="preserve">+ </t>
    </r>
    <r>
      <rPr>
        <sz val="10"/>
        <rFont val="Times New Roman"/>
        <family val="1"/>
      </rPr>
      <t xml:space="preserve">UMAI 150 - 13/22 </t>
    </r>
  </si>
  <si>
    <r>
      <t xml:space="preserve">BPD 242/ 14A </t>
    </r>
    <r>
      <rPr>
        <sz val="10"/>
        <rFont val="Arial"/>
        <family val="2"/>
      </rPr>
      <t xml:space="preserve">+ </t>
    </r>
    <r>
      <rPr>
        <sz val="10"/>
        <rFont val="Times New Roman"/>
        <family val="1"/>
      </rPr>
      <t xml:space="preserve">UMAH 150 - 14/23 </t>
    </r>
  </si>
  <si>
    <r>
      <t xml:space="preserve">BPD 242/ 15A </t>
    </r>
    <r>
      <rPr>
        <sz val="10"/>
        <rFont val="Arial"/>
        <family val="2"/>
      </rPr>
      <t xml:space="preserve">+ </t>
    </r>
    <r>
      <rPr>
        <sz val="10"/>
        <rFont val="Times New Roman"/>
        <family val="1"/>
      </rPr>
      <t xml:space="preserve">UMAH 150 - 15/23 </t>
    </r>
  </si>
  <si>
    <r>
      <t xml:space="preserve">BPD 242/18A </t>
    </r>
    <r>
      <rPr>
        <sz val="10"/>
        <rFont val="Arial"/>
        <family val="2"/>
      </rPr>
      <t xml:space="preserve">+ </t>
    </r>
    <r>
      <rPr>
        <sz val="10"/>
        <rFont val="Times New Roman"/>
        <family val="1"/>
      </rPr>
      <t xml:space="preserve">UMAH 150 - 17/23 </t>
    </r>
  </si>
  <si>
    <r>
      <t xml:space="preserve">NRV Size </t>
    </r>
    <r>
      <rPr>
        <sz val="7.5"/>
        <rFont val="Arial"/>
        <family val="2"/>
      </rPr>
      <t xml:space="preserve">= </t>
    </r>
    <r>
      <rPr>
        <sz val="10"/>
        <rFont val="Times New Roman"/>
        <family val="1"/>
      </rPr>
      <t xml:space="preserve">75/100 mm </t>
    </r>
  </si>
  <si>
    <r>
      <t xml:space="preserve">BPD 273/3 </t>
    </r>
    <r>
      <rPr>
        <sz val="10"/>
        <rFont val="Arial"/>
        <family val="2"/>
      </rPr>
      <t xml:space="preserve">+ </t>
    </r>
    <r>
      <rPr>
        <sz val="10"/>
        <rFont val="Times New Roman"/>
        <family val="1"/>
      </rPr>
      <t xml:space="preserve">UMAI 150 - 3/22 </t>
    </r>
  </si>
  <si>
    <r>
      <t xml:space="preserve">BPD 273/4 </t>
    </r>
    <r>
      <rPr>
        <sz val="10"/>
        <rFont val="Arial"/>
        <family val="2"/>
      </rPr>
      <t xml:space="preserve">+ </t>
    </r>
    <r>
      <rPr>
        <sz val="10"/>
        <rFont val="Times New Roman"/>
        <family val="1"/>
      </rPr>
      <t xml:space="preserve">UMAI 150 - 6/22 </t>
    </r>
  </si>
  <si>
    <r>
      <t xml:space="preserve">BPD 273/5A </t>
    </r>
    <r>
      <rPr>
        <sz val="10"/>
        <rFont val="Arial"/>
        <family val="2"/>
      </rPr>
      <t xml:space="preserve">+ </t>
    </r>
    <r>
      <rPr>
        <sz val="10"/>
        <rFont val="Times New Roman"/>
        <family val="1"/>
      </rPr>
      <t xml:space="preserve">UMAI 150 - 6/22 </t>
    </r>
  </si>
  <si>
    <r>
      <t xml:space="preserve">BPD 273/6 </t>
    </r>
    <r>
      <rPr>
        <sz val="10"/>
        <rFont val="Arial"/>
        <family val="2"/>
      </rPr>
      <t xml:space="preserve">+ </t>
    </r>
    <r>
      <rPr>
        <sz val="10"/>
        <rFont val="Times New Roman"/>
        <family val="1"/>
      </rPr>
      <t xml:space="preserve">UMAI 150 - 8/22 </t>
    </r>
  </si>
  <si>
    <r>
      <t xml:space="preserve">BPD 273/7 A </t>
    </r>
    <r>
      <rPr>
        <sz val="10"/>
        <rFont val="Arial"/>
        <family val="2"/>
      </rPr>
      <t xml:space="preserve">+ </t>
    </r>
    <r>
      <rPr>
        <sz val="10"/>
        <rFont val="Times New Roman"/>
        <family val="1"/>
      </rPr>
      <t xml:space="preserve">UMAI 150 - 8/22 </t>
    </r>
  </si>
  <si>
    <r>
      <t xml:space="preserve">BPD 273/8A </t>
    </r>
    <r>
      <rPr>
        <sz val="10"/>
        <rFont val="Arial"/>
        <family val="2"/>
      </rPr>
      <t xml:space="preserve">+ </t>
    </r>
    <r>
      <rPr>
        <sz val="10"/>
        <rFont val="Times New Roman"/>
        <family val="1"/>
      </rPr>
      <t xml:space="preserve">UMAI 150 - 9/22 </t>
    </r>
  </si>
  <si>
    <r>
      <t xml:space="preserve">BPD 273/ lOA </t>
    </r>
    <r>
      <rPr>
        <sz val="10"/>
        <rFont val="Arial"/>
        <family val="2"/>
      </rPr>
      <t xml:space="preserve">+ </t>
    </r>
    <r>
      <rPr>
        <sz val="10"/>
        <rFont val="Times New Roman"/>
        <family val="1"/>
      </rPr>
      <t xml:space="preserve">UMAI 150 - 13/22 </t>
    </r>
  </si>
  <si>
    <r>
      <t xml:space="preserve">BPD 273/10 </t>
    </r>
    <r>
      <rPr>
        <sz val="10"/>
        <rFont val="Arial"/>
        <family val="2"/>
      </rPr>
      <t xml:space="preserve">+ </t>
    </r>
    <r>
      <rPr>
        <sz val="10"/>
        <rFont val="Times New Roman"/>
        <family val="1"/>
      </rPr>
      <t xml:space="preserve">UMAH 150 - 14/23 </t>
    </r>
  </si>
  <si>
    <r>
      <t xml:space="preserve">BPD 273/12 </t>
    </r>
    <r>
      <rPr>
        <sz val="10"/>
        <rFont val="Arial"/>
        <family val="2"/>
      </rPr>
      <t xml:space="preserve">+ </t>
    </r>
    <r>
      <rPr>
        <sz val="10"/>
        <rFont val="Times New Roman"/>
        <family val="1"/>
      </rPr>
      <t xml:space="preserve">UMAH 150 - 15/23 </t>
    </r>
  </si>
  <si>
    <r>
      <t xml:space="preserve">BPD 302/3 </t>
    </r>
    <r>
      <rPr>
        <sz val="10"/>
        <rFont val="Arial"/>
        <family val="2"/>
      </rPr>
      <t xml:space="preserve">+ </t>
    </r>
    <r>
      <rPr>
        <sz val="10"/>
        <rFont val="Times New Roman"/>
        <family val="1"/>
      </rPr>
      <t xml:space="preserve">UMAI 150 - 6/22 </t>
    </r>
  </si>
  <si>
    <r>
      <t xml:space="preserve">BPD 302/4 </t>
    </r>
    <r>
      <rPr>
        <sz val="10"/>
        <rFont val="Arial"/>
        <family val="2"/>
      </rPr>
      <t xml:space="preserve">+ </t>
    </r>
    <r>
      <rPr>
        <sz val="10"/>
        <rFont val="Times New Roman"/>
        <family val="1"/>
      </rPr>
      <t xml:space="preserve">UMAI 150 - 6/22 </t>
    </r>
  </si>
  <si>
    <r>
      <t xml:space="preserve">BPD 302/5 </t>
    </r>
    <r>
      <rPr>
        <sz val="10"/>
        <rFont val="Arial"/>
        <family val="2"/>
      </rPr>
      <t xml:space="preserve">+ </t>
    </r>
    <r>
      <rPr>
        <sz val="10"/>
        <rFont val="Times New Roman"/>
        <family val="1"/>
      </rPr>
      <t xml:space="preserve">UMAI 150 - 8/22 </t>
    </r>
  </si>
  <si>
    <r>
      <t xml:space="preserve">BPD 302/6 </t>
    </r>
    <r>
      <rPr>
        <sz val="10"/>
        <rFont val="Arial"/>
        <family val="2"/>
      </rPr>
      <t xml:space="preserve">+ </t>
    </r>
    <r>
      <rPr>
        <sz val="10"/>
        <rFont val="Times New Roman"/>
        <family val="1"/>
      </rPr>
      <t xml:space="preserve">UMAI 150 - 9/22 </t>
    </r>
  </si>
  <si>
    <r>
      <t xml:space="preserve">BPD 302/6 </t>
    </r>
    <r>
      <rPr>
        <sz val="10"/>
        <rFont val="Arial"/>
        <family val="2"/>
      </rPr>
      <t xml:space="preserve">+ </t>
    </r>
    <r>
      <rPr>
        <sz val="10"/>
        <rFont val="Times New Roman"/>
        <family val="1"/>
      </rPr>
      <t xml:space="preserve">UMAI 150 - 13/22 </t>
    </r>
  </si>
  <si>
    <r>
      <t xml:space="preserve">BPD 302/7 </t>
    </r>
    <r>
      <rPr>
        <sz val="10"/>
        <rFont val="Arial"/>
        <family val="2"/>
      </rPr>
      <t xml:space="preserve">+ </t>
    </r>
    <r>
      <rPr>
        <sz val="10"/>
        <rFont val="Times New Roman"/>
        <family val="1"/>
      </rPr>
      <t xml:space="preserve">UMAI 150 - 13/22 </t>
    </r>
  </si>
  <si>
    <r>
      <t xml:space="preserve">BPD 302/8 </t>
    </r>
    <r>
      <rPr>
        <sz val="10"/>
        <rFont val="Arial"/>
        <family val="2"/>
      </rPr>
      <t xml:space="preserve">+ </t>
    </r>
    <r>
      <rPr>
        <sz val="10"/>
        <rFont val="Times New Roman"/>
        <family val="1"/>
      </rPr>
      <t xml:space="preserve">UMAH 150 - 14/23 </t>
    </r>
  </si>
  <si>
    <r>
      <t xml:space="preserve">BPD 302/8 </t>
    </r>
    <r>
      <rPr>
        <sz val="10"/>
        <rFont val="Arial"/>
        <family val="2"/>
      </rPr>
      <t xml:space="preserve">+ </t>
    </r>
    <r>
      <rPr>
        <sz val="10"/>
        <rFont val="Times New Roman"/>
        <family val="1"/>
      </rPr>
      <t xml:space="preserve">UMAH 150 - 15/23 </t>
    </r>
  </si>
  <si>
    <r>
      <t xml:space="preserve">BPD 302/9 </t>
    </r>
    <r>
      <rPr>
        <sz val="10"/>
        <rFont val="Arial"/>
        <family val="2"/>
      </rPr>
      <t xml:space="preserve">+ </t>
    </r>
    <r>
      <rPr>
        <sz val="10"/>
        <rFont val="Times New Roman"/>
        <family val="1"/>
      </rPr>
      <t xml:space="preserve">UMAH 150 - 15/23 </t>
    </r>
  </si>
  <si>
    <r>
      <t xml:space="preserve">BPD 302/10 </t>
    </r>
    <r>
      <rPr>
        <sz val="10"/>
        <rFont val="Arial"/>
        <family val="2"/>
      </rPr>
      <t xml:space="preserve">+ </t>
    </r>
    <r>
      <rPr>
        <sz val="10"/>
        <rFont val="Times New Roman"/>
        <family val="1"/>
      </rPr>
      <t xml:space="preserve">UMAH 150 -17/23 </t>
    </r>
  </si>
  <si>
    <r>
      <t xml:space="preserve">BPD 302/12 </t>
    </r>
    <r>
      <rPr>
        <sz val="10"/>
        <rFont val="Arial"/>
        <family val="2"/>
      </rPr>
      <t xml:space="preserve">+ </t>
    </r>
    <r>
      <rPr>
        <sz val="10"/>
        <rFont val="Times New Roman"/>
        <family val="1"/>
      </rPr>
      <t xml:space="preserve">UMAH 150 - 17/23 </t>
    </r>
  </si>
  <si>
    <r>
      <t xml:space="preserve">UPF 60/23 </t>
    </r>
    <r>
      <rPr>
        <sz val="10"/>
        <rFont val="Arial"/>
        <family val="2"/>
      </rPr>
      <t xml:space="preserve">+ </t>
    </r>
    <r>
      <rPr>
        <sz val="10"/>
        <rFont val="Times New Roman"/>
        <family val="1"/>
      </rPr>
      <t xml:space="preserve">UMAI 150 - 13/22 </t>
    </r>
  </si>
  <si>
    <r>
      <t xml:space="preserve">UPF 60/30 </t>
    </r>
    <r>
      <rPr>
        <sz val="10"/>
        <rFont val="Arial"/>
        <family val="2"/>
      </rPr>
      <t xml:space="preserve">+ </t>
    </r>
    <r>
      <rPr>
        <sz val="10"/>
        <rFont val="Times New Roman"/>
        <family val="1"/>
      </rPr>
      <t xml:space="preserve">UMAH 150 - 15/23 </t>
    </r>
  </si>
  <si>
    <r>
      <t xml:space="preserve">UPF 80/30 </t>
    </r>
    <r>
      <rPr>
        <sz val="10"/>
        <rFont val="Arial"/>
        <family val="2"/>
      </rPr>
      <t xml:space="preserve">+ </t>
    </r>
    <r>
      <rPr>
        <sz val="10"/>
        <rFont val="Times New Roman"/>
        <family val="1"/>
      </rPr>
      <t xml:space="preserve">UMAH 150 - 17/23 </t>
    </r>
  </si>
  <si>
    <r>
      <t xml:space="preserve">= </t>
    </r>
    <r>
      <rPr>
        <sz val="10"/>
        <rFont val="Times New Roman"/>
        <family val="1"/>
      </rPr>
      <t xml:space="preserve">100 mm </t>
    </r>
  </si>
  <si>
    <r>
      <t xml:space="preserve">BPI 322/3A </t>
    </r>
    <r>
      <rPr>
        <sz val="10"/>
        <rFont val="Arial"/>
        <family val="2"/>
      </rPr>
      <t xml:space="preserve">+ </t>
    </r>
    <r>
      <rPr>
        <sz val="10"/>
        <rFont val="Times New Roman"/>
        <family val="1"/>
      </rPr>
      <t xml:space="preserve">UMAI 150 - 8/22 </t>
    </r>
  </si>
  <si>
    <r>
      <t xml:space="preserve">BPI 322/3C </t>
    </r>
    <r>
      <rPr>
        <sz val="10"/>
        <rFont val="Arial"/>
        <family val="2"/>
      </rPr>
      <t xml:space="preserve">+ </t>
    </r>
    <r>
      <rPr>
        <sz val="10"/>
        <rFont val="Times New Roman"/>
        <family val="1"/>
      </rPr>
      <t xml:space="preserve">UMAI 150- 9/22 </t>
    </r>
  </si>
  <si>
    <r>
      <t xml:space="preserve">BPI 322/4B </t>
    </r>
    <r>
      <rPr>
        <sz val="10"/>
        <rFont val="Arial"/>
        <family val="2"/>
      </rPr>
      <t xml:space="preserve">+ </t>
    </r>
    <r>
      <rPr>
        <sz val="10"/>
        <rFont val="Times New Roman"/>
        <family val="1"/>
      </rPr>
      <t xml:space="preserve">UMAI 150 - 13/22 </t>
    </r>
  </si>
  <si>
    <r>
      <t xml:space="preserve">BPI 322/4C </t>
    </r>
    <r>
      <rPr>
        <sz val="10"/>
        <rFont val="Arial"/>
        <family val="2"/>
      </rPr>
      <t xml:space="preserve">+ </t>
    </r>
    <r>
      <rPr>
        <sz val="10"/>
        <rFont val="Times New Roman"/>
        <family val="1"/>
      </rPr>
      <t xml:space="preserve">UMAH 150 - 14/23 </t>
    </r>
  </si>
  <si>
    <r>
      <t xml:space="preserve">BPI 322/5C </t>
    </r>
    <r>
      <rPr>
        <sz val="10"/>
        <rFont val="Arial"/>
        <family val="2"/>
      </rPr>
      <t xml:space="preserve">+ </t>
    </r>
    <r>
      <rPr>
        <sz val="10"/>
        <rFont val="Times New Roman"/>
        <family val="1"/>
      </rPr>
      <t xml:space="preserve">UMAH 150 - 15/23 </t>
    </r>
  </si>
  <si>
    <r>
      <t xml:space="preserve">BPI 322/6C </t>
    </r>
    <r>
      <rPr>
        <sz val="10"/>
        <rFont val="Arial"/>
        <family val="2"/>
      </rPr>
      <t xml:space="preserve">+ </t>
    </r>
    <r>
      <rPr>
        <sz val="10"/>
        <rFont val="Times New Roman"/>
        <family val="1"/>
      </rPr>
      <t xml:space="preserve">UMAH 150 - 17/23 </t>
    </r>
  </si>
  <si>
    <r>
      <t xml:space="preserve">BPHA 333/3B </t>
    </r>
    <r>
      <rPr>
        <sz val="10"/>
        <rFont val="Arial"/>
        <family val="2"/>
      </rPr>
      <t xml:space="preserve">+ </t>
    </r>
    <r>
      <rPr>
        <sz val="10"/>
        <rFont val="Times New Roman"/>
        <family val="1"/>
      </rPr>
      <t xml:space="preserve">UMAI 150 - 9/22 </t>
    </r>
  </si>
  <si>
    <r>
      <t xml:space="preserve">BPHA 333/30 </t>
    </r>
    <r>
      <rPr>
        <sz val="10"/>
        <rFont val="Arial"/>
        <family val="2"/>
      </rPr>
      <t xml:space="preserve">+ </t>
    </r>
    <r>
      <rPr>
        <sz val="10"/>
        <rFont val="Times New Roman"/>
        <family val="1"/>
      </rPr>
      <t xml:space="preserve">UMAI 150 - 13/22 </t>
    </r>
  </si>
  <si>
    <r>
      <t xml:space="preserve">BPHA 333/3C </t>
    </r>
    <r>
      <rPr>
        <sz val="10"/>
        <rFont val="Arial"/>
        <family val="2"/>
      </rPr>
      <t xml:space="preserve">+ </t>
    </r>
    <r>
      <rPr>
        <sz val="10"/>
        <rFont val="Times New Roman"/>
        <family val="1"/>
      </rPr>
      <t xml:space="preserve">UMAH 150 - 15/23 </t>
    </r>
  </si>
  <si>
    <r>
      <t xml:space="preserve">BPHA 333/4F </t>
    </r>
    <r>
      <rPr>
        <sz val="10"/>
        <rFont val="Arial"/>
        <family val="2"/>
      </rPr>
      <t xml:space="preserve">+ </t>
    </r>
    <r>
      <rPr>
        <sz val="10"/>
        <rFont val="Times New Roman"/>
        <family val="1"/>
      </rPr>
      <t xml:space="preserve">UMAH 150 - 17/23 </t>
    </r>
  </si>
  <si>
    <r>
      <t xml:space="preserve">= </t>
    </r>
    <r>
      <rPr>
        <sz val="10"/>
        <rFont val="Times New Roman"/>
        <family val="1"/>
      </rPr>
      <t xml:space="preserve">150 mm </t>
    </r>
  </si>
  <si>
    <r>
      <t xml:space="preserve">BPHA 373/2B </t>
    </r>
    <r>
      <rPr>
        <sz val="10"/>
        <rFont val="Arial"/>
        <family val="2"/>
      </rPr>
      <t xml:space="preserve">+ </t>
    </r>
    <r>
      <rPr>
        <sz val="10"/>
        <rFont val="Times New Roman"/>
        <family val="1"/>
      </rPr>
      <t xml:space="preserve">UMAH 150 - 15/23 </t>
    </r>
  </si>
  <si>
    <r>
      <t xml:space="preserve">BPHA 373/3C </t>
    </r>
    <r>
      <rPr>
        <sz val="10"/>
        <rFont val="Arial"/>
        <family val="2"/>
      </rPr>
      <t xml:space="preserve">+ </t>
    </r>
    <r>
      <rPr>
        <sz val="10"/>
        <rFont val="Times New Roman"/>
        <family val="1"/>
      </rPr>
      <t xml:space="preserve">UMAH 150 - 17/23 </t>
    </r>
  </si>
  <si>
    <r>
      <t xml:space="preserve">= </t>
    </r>
    <r>
      <rPr>
        <sz val="10"/>
        <rFont val="Times New Roman"/>
        <family val="1"/>
      </rPr>
      <t xml:space="preserve">125 mm </t>
    </r>
  </si>
  <si>
    <r>
      <t xml:space="preserve">BPHA 384/2E </t>
    </r>
    <r>
      <rPr>
        <sz val="10"/>
        <rFont val="Arial"/>
        <family val="2"/>
      </rPr>
      <t xml:space="preserve">+ </t>
    </r>
    <r>
      <rPr>
        <sz val="10"/>
        <rFont val="Times New Roman"/>
        <family val="1"/>
      </rPr>
      <t xml:space="preserve">UMAI 150 - 9/22 </t>
    </r>
  </si>
  <si>
    <r>
      <t xml:space="preserve">BPHA 384/2F </t>
    </r>
    <r>
      <rPr>
        <sz val="10"/>
        <rFont val="Arial"/>
        <family val="2"/>
      </rPr>
      <t xml:space="preserve">+ </t>
    </r>
    <r>
      <rPr>
        <sz val="10"/>
        <rFont val="Times New Roman"/>
        <family val="1"/>
      </rPr>
      <t xml:space="preserve">UMAI 150 - 13/22 </t>
    </r>
  </si>
  <si>
    <r>
      <t xml:space="preserve">BPHA 384/20 </t>
    </r>
    <r>
      <rPr>
        <sz val="10"/>
        <rFont val="Arial"/>
        <family val="2"/>
      </rPr>
      <t xml:space="preserve">+ </t>
    </r>
    <r>
      <rPr>
        <sz val="10"/>
        <rFont val="Times New Roman"/>
        <family val="1"/>
      </rPr>
      <t xml:space="preserve">UMAH 150 - 15/23 </t>
    </r>
  </si>
  <si>
    <r>
      <t xml:space="preserve">BPHA 384/3G </t>
    </r>
    <r>
      <rPr>
        <sz val="10"/>
        <rFont val="Arial"/>
        <family val="2"/>
      </rPr>
      <t xml:space="preserve">+ </t>
    </r>
    <r>
      <rPr>
        <sz val="10"/>
        <rFont val="Times New Roman"/>
        <family val="1"/>
      </rPr>
      <t xml:space="preserve">UMAH 150 - 17/23 </t>
    </r>
  </si>
  <si>
    <r>
      <t xml:space="preserve">UPF 125/20 </t>
    </r>
    <r>
      <rPr>
        <sz val="10"/>
        <rFont val="Arial"/>
        <family val="2"/>
      </rPr>
      <t xml:space="preserve">+ </t>
    </r>
    <r>
      <rPr>
        <sz val="10"/>
        <rFont val="Times New Roman"/>
        <family val="1"/>
      </rPr>
      <t xml:space="preserve">UMAH 150 - 17/23 </t>
    </r>
  </si>
  <si>
    <r>
      <t xml:space="preserve">UPHA 233/12 </t>
    </r>
    <r>
      <rPr>
        <sz val="10"/>
        <rFont val="Arial"/>
        <family val="2"/>
      </rPr>
      <t xml:space="preserve">+ </t>
    </r>
    <r>
      <rPr>
        <sz val="10"/>
        <rFont val="Times New Roman"/>
        <family val="1"/>
      </rPr>
      <t xml:space="preserve">HBC 303 </t>
    </r>
  </si>
  <si>
    <t xml:space="preserve">30 HP </t>
  </si>
  <si>
    <r>
      <t xml:space="preserve">UPHA 233/ 14 </t>
    </r>
    <r>
      <rPr>
        <sz val="10"/>
        <rFont val="Arial"/>
        <family val="2"/>
      </rPr>
      <t xml:space="preserve">+ </t>
    </r>
    <r>
      <rPr>
        <sz val="10"/>
        <rFont val="Times New Roman"/>
        <family val="1"/>
      </rPr>
      <t xml:space="preserve">HBC 333 </t>
    </r>
  </si>
  <si>
    <t xml:space="preserve">33 HP </t>
  </si>
  <si>
    <r>
      <t xml:space="preserve">UPHA 233/16 </t>
    </r>
    <r>
      <rPr>
        <sz val="10"/>
        <rFont val="Arial"/>
        <family val="2"/>
      </rPr>
      <t xml:space="preserve">+ </t>
    </r>
    <r>
      <rPr>
        <sz val="10"/>
        <rFont val="Times New Roman"/>
        <family val="1"/>
      </rPr>
      <t xml:space="preserve">HBC 413 </t>
    </r>
  </si>
  <si>
    <t xml:space="preserve">41 HP </t>
  </si>
  <si>
    <r>
      <t xml:space="preserve">UPHA 263/8 </t>
    </r>
    <r>
      <rPr>
        <sz val="10"/>
        <rFont val="Arial"/>
        <family val="2"/>
      </rPr>
      <t xml:space="preserve">+ </t>
    </r>
    <r>
      <rPr>
        <sz val="10"/>
        <rFont val="Times New Roman"/>
        <family val="1"/>
      </rPr>
      <t xml:space="preserve">HBC 253 </t>
    </r>
  </si>
  <si>
    <r>
      <t xml:space="preserve">UPHA 263/ 10 </t>
    </r>
    <r>
      <rPr>
        <sz val="10"/>
        <rFont val="Arial"/>
        <family val="2"/>
      </rPr>
      <t xml:space="preserve">+ </t>
    </r>
    <r>
      <rPr>
        <sz val="10"/>
        <rFont val="Times New Roman"/>
        <family val="1"/>
      </rPr>
      <t xml:space="preserve">HBC 303 </t>
    </r>
  </si>
  <si>
    <r>
      <t xml:space="preserve">UPHA 263/12 </t>
    </r>
    <r>
      <rPr>
        <sz val="10"/>
        <rFont val="Arial"/>
        <family val="2"/>
      </rPr>
      <t xml:space="preserve">+ </t>
    </r>
    <r>
      <rPr>
        <sz val="10"/>
        <rFont val="Times New Roman"/>
        <family val="1"/>
      </rPr>
      <t xml:space="preserve">HBC 333 </t>
    </r>
  </si>
  <si>
    <r>
      <t xml:space="preserve">UPHA 263/14 </t>
    </r>
    <r>
      <rPr>
        <sz val="10"/>
        <rFont val="Arial"/>
        <family val="2"/>
      </rPr>
      <t xml:space="preserve">+ </t>
    </r>
    <r>
      <rPr>
        <sz val="10"/>
        <rFont val="Times New Roman"/>
        <family val="1"/>
      </rPr>
      <t xml:space="preserve">HBC 413 </t>
    </r>
  </si>
  <si>
    <r>
      <t xml:space="preserve">UPHA 293/ 5A </t>
    </r>
    <r>
      <rPr>
        <sz val="10"/>
        <rFont val="Arial"/>
        <family val="2"/>
      </rPr>
      <t xml:space="preserve">+ </t>
    </r>
    <r>
      <rPr>
        <sz val="10"/>
        <rFont val="Times New Roman"/>
        <family val="1"/>
      </rPr>
      <t xml:space="preserve">HBC 253 </t>
    </r>
  </si>
  <si>
    <r>
      <t xml:space="preserve">UPHA 293/6A </t>
    </r>
    <r>
      <rPr>
        <sz val="10"/>
        <rFont val="Arial"/>
        <family val="2"/>
      </rPr>
      <t xml:space="preserve">+ </t>
    </r>
    <r>
      <rPr>
        <sz val="10"/>
        <rFont val="Times New Roman"/>
        <family val="1"/>
      </rPr>
      <t xml:space="preserve">HBC 253 </t>
    </r>
  </si>
  <si>
    <r>
      <t xml:space="preserve">UPHA 293/ 6A </t>
    </r>
    <r>
      <rPr>
        <sz val="10"/>
        <rFont val="Arial"/>
        <family val="2"/>
      </rPr>
      <t xml:space="preserve">+ </t>
    </r>
    <r>
      <rPr>
        <sz val="10"/>
        <rFont val="Times New Roman"/>
        <family val="1"/>
      </rPr>
      <t xml:space="preserve">HBC 303 </t>
    </r>
  </si>
  <si>
    <r>
      <t xml:space="preserve">UPHA 293/10 </t>
    </r>
    <r>
      <rPr>
        <sz val="10"/>
        <rFont val="Arial"/>
        <family val="2"/>
      </rPr>
      <t xml:space="preserve">+ </t>
    </r>
    <r>
      <rPr>
        <sz val="10"/>
        <rFont val="Times New Roman"/>
        <family val="1"/>
      </rPr>
      <t xml:space="preserve">HBC 523 </t>
    </r>
  </si>
  <si>
    <t xml:space="preserve">52 HP </t>
  </si>
  <si>
    <r>
      <t xml:space="preserve">UPHA 293/11 </t>
    </r>
    <r>
      <rPr>
        <sz val="10"/>
        <rFont val="Arial"/>
        <family val="2"/>
      </rPr>
      <t xml:space="preserve">+ </t>
    </r>
    <r>
      <rPr>
        <sz val="10"/>
        <rFont val="Times New Roman"/>
        <family val="1"/>
      </rPr>
      <t xml:space="preserve">HBC 523 </t>
    </r>
  </si>
  <si>
    <r>
      <t xml:space="preserve">UPHA 293/7 </t>
    </r>
    <r>
      <rPr>
        <sz val="10"/>
        <rFont val="Arial"/>
        <family val="2"/>
      </rPr>
      <t xml:space="preserve">+ </t>
    </r>
    <r>
      <rPr>
        <sz val="10"/>
        <rFont val="Times New Roman"/>
        <family val="1"/>
      </rPr>
      <t>HBC 303</t>
    </r>
  </si>
  <si>
    <r>
      <t xml:space="preserve">UPHA 293/7 </t>
    </r>
    <r>
      <rPr>
        <sz val="10"/>
        <rFont val="Arial"/>
        <family val="2"/>
      </rPr>
      <t xml:space="preserve">+ </t>
    </r>
    <r>
      <rPr>
        <sz val="10"/>
        <rFont val="Times New Roman"/>
        <family val="1"/>
      </rPr>
      <t>HBC 333</t>
    </r>
  </si>
  <si>
    <r>
      <t xml:space="preserve">UPHA 293/8 </t>
    </r>
    <r>
      <rPr>
        <sz val="10"/>
        <rFont val="Arial"/>
        <family val="2"/>
      </rPr>
      <t xml:space="preserve">+ </t>
    </r>
    <r>
      <rPr>
        <sz val="10"/>
        <rFont val="Times New Roman"/>
        <family val="1"/>
      </rPr>
      <t>HBC 333</t>
    </r>
  </si>
  <si>
    <r>
      <t xml:space="preserve">UPHA 293/8 </t>
    </r>
    <r>
      <rPr>
        <sz val="10"/>
        <rFont val="Arial"/>
        <family val="2"/>
      </rPr>
      <t xml:space="preserve">+ </t>
    </r>
    <r>
      <rPr>
        <sz val="10"/>
        <rFont val="Times New Roman"/>
        <family val="1"/>
      </rPr>
      <t>HBC 413</t>
    </r>
  </si>
  <si>
    <r>
      <t xml:space="preserve">BPHA 333/4F </t>
    </r>
    <r>
      <rPr>
        <sz val="10"/>
        <rFont val="Arial"/>
        <family val="2"/>
      </rPr>
      <t xml:space="preserve">+ </t>
    </r>
    <r>
      <rPr>
        <sz val="9.5"/>
        <rFont val="Times New Roman"/>
        <family val="1"/>
      </rPr>
      <t xml:space="preserve">HBC 253 </t>
    </r>
  </si>
  <si>
    <r>
      <t xml:space="preserve">BPHA 333/ 4C </t>
    </r>
    <r>
      <rPr>
        <sz val="10"/>
        <rFont val="Arial"/>
        <family val="2"/>
      </rPr>
      <t xml:space="preserve">+ </t>
    </r>
    <r>
      <rPr>
        <sz val="9.5"/>
        <rFont val="Times New Roman"/>
        <family val="1"/>
      </rPr>
      <t xml:space="preserve">HBC 303 </t>
    </r>
  </si>
  <si>
    <r>
      <t xml:space="preserve">BPHA 333/ 5F </t>
    </r>
    <r>
      <rPr>
        <sz val="10"/>
        <rFont val="Arial"/>
        <family val="2"/>
      </rPr>
      <t xml:space="preserve">+ </t>
    </r>
    <r>
      <rPr>
        <sz val="9.5"/>
        <rFont val="Times New Roman"/>
        <family val="1"/>
      </rPr>
      <t xml:space="preserve">HBC 303 </t>
    </r>
  </si>
  <si>
    <r>
      <t xml:space="preserve">BPHA 333/ 5F </t>
    </r>
    <r>
      <rPr>
        <sz val="10"/>
        <rFont val="Arial"/>
        <family val="2"/>
      </rPr>
      <t xml:space="preserve">+ </t>
    </r>
    <r>
      <rPr>
        <sz val="9.5"/>
        <rFont val="Times New Roman"/>
        <family val="1"/>
      </rPr>
      <t xml:space="preserve">HBC 333 </t>
    </r>
  </si>
  <si>
    <r>
      <t xml:space="preserve">BPHA 333/7 </t>
    </r>
    <r>
      <rPr>
        <sz val="10"/>
        <rFont val="Arial"/>
        <family val="2"/>
      </rPr>
      <t xml:space="preserve">+ </t>
    </r>
    <r>
      <rPr>
        <sz val="9.5"/>
        <rFont val="Times New Roman"/>
        <family val="1"/>
      </rPr>
      <t xml:space="preserve">HBC 523 </t>
    </r>
  </si>
  <si>
    <r>
      <t xml:space="preserve">BPHA 333/8 </t>
    </r>
    <r>
      <rPr>
        <sz val="10"/>
        <rFont val="Arial"/>
        <family val="2"/>
      </rPr>
      <t xml:space="preserve">+ </t>
    </r>
    <r>
      <rPr>
        <sz val="9.5"/>
        <rFont val="Times New Roman"/>
        <family val="1"/>
      </rPr>
      <t xml:space="preserve">HBC 523 </t>
    </r>
  </si>
  <si>
    <r>
      <t xml:space="preserve">BPHA 333/8 </t>
    </r>
    <r>
      <rPr>
        <sz val="10"/>
        <rFont val="Arial"/>
        <family val="2"/>
      </rPr>
      <t xml:space="preserve">+ </t>
    </r>
    <r>
      <rPr>
        <sz val="9.5"/>
        <rFont val="Times New Roman"/>
        <family val="1"/>
      </rPr>
      <t xml:space="preserve">HBC 603 </t>
    </r>
  </si>
  <si>
    <t xml:space="preserve">60 HP </t>
  </si>
  <si>
    <r>
      <t xml:space="preserve">BPHA 333/6F </t>
    </r>
    <r>
      <rPr>
        <sz val="10"/>
        <rFont val="Arial"/>
        <family val="2"/>
      </rPr>
      <t xml:space="preserve">+ </t>
    </r>
    <r>
      <rPr>
        <sz val="9.5"/>
        <rFont val="Times New Roman"/>
        <family val="1"/>
      </rPr>
      <t xml:space="preserve">HBC 333 </t>
    </r>
  </si>
  <si>
    <r>
      <t xml:space="preserve">BPHA 333/ 6C </t>
    </r>
    <r>
      <rPr>
        <sz val="10"/>
        <rFont val="Arial"/>
        <family val="2"/>
      </rPr>
      <t xml:space="preserve">+ </t>
    </r>
    <r>
      <rPr>
        <sz val="9.5"/>
        <rFont val="Times New Roman"/>
        <family val="1"/>
      </rPr>
      <t xml:space="preserve">HBC 413 </t>
    </r>
  </si>
  <si>
    <r>
      <t xml:space="preserve">BPHA 333/7F </t>
    </r>
    <r>
      <rPr>
        <sz val="10"/>
        <rFont val="Arial"/>
        <family val="2"/>
      </rPr>
      <t xml:space="preserve">+ </t>
    </r>
    <r>
      <rPr>
        <sz val="9.5"/>
        <rFont val="Times New Roman"/>
        <family val="1"/>
      </rPr>
      <t xml:space="preserve">HBC 413 </t>
    </r>
  </si>
  <si>
    <r>
      <t xml:space="preserve">BPHA 384/ 3G </t>
    </r>
    <r>
      <rPr>
        <sz val="10"/>
        <rFont val="Arial"/>
        <family val="2"/>
      </rPr>
      <t xml:space="preserve">+ </t>
    </r>
    <r>
      <rPr>
        <sz val="9.5"/>
        <rFont val="Times New Roman"/>
        <family val="1"/>
      </rPr>
      <t xml:space="preserve">HBC 253 </t>
    </r>
  </si>
  <si>
    <r>
      <t xml:space="preserve">BPHA 384/30 </t>
    </r>
    <r>
      <rPr>
        <sz val="10"/>
        <rFont val="Arial"/>
        <family val="2"/>
      </rPr>
      <t xml:space="preserve">+ </t>
    </r>
    <r>
      <rPr>
        <sz val="9.5"/>
        <rFont val="Times New Roman"/>
        <family val="1"/>
      </rPr>
      <t xml:space="preserve">HBC 303 </t>
    </r>
  </si>
  <si>
    <r>
      <t xml:space="preserve">BPHA 384/ 4J </t>
    </r>
    <r>
      <rPr>
        <sz val="10"/>
        <rFont val="Arial"/>
        <family val="2"/>
      </rPr>
      <t xml:space="preserve">+ </t>
    </r>
    <r>
      <rPr>
        <sz val="9.5"/>
        <rFont val="Times New Roman"/>
        <family val="1"/>
      </rPr>
      <t xml:space="preserve">HBC 333 </t>
    </r>
  </si>
  <si>
    <r>
      <t xml:space="preserve">BPHA 384/40 </t>
    </r>
    <r>
      <rPr>
        <sz val="10"/>
        <rFont val="Arial"/>
        <family val="2"/>
      </rPr>
      <t xml:space="preserve">+ </t>
    </r>
    <r>
      <rPr>
        <sz val="9.5"/>
        <rFont val="Times New Roman"/>
        <family val="1"/>
      </rPr>
      <t xml:space="preserve">HBC 413 </t>
    </r>
  </si>
  <si>
    <r>
      <t xml:space="preserve">BPHA 384/ 5J </t>
    </r>
    <r>
      <rPr>
        <sz val="10"/>
        <rFont val="Arial"/>
        <family val="2"/>
      </rPr>
      <t xml:space="preserve">+ </t>
    </r>
    <r>
      <rPr>
        <sz val="9.5"/>
        <rFont val="Times New Roman"/>
        <family val="1"/>
      </rPr>
      <t xml:space="preserve">HBC 413 </t>
    </r>
  </si>
  <si>
    <r>
      <t xml:space="preserve">BPHA 384/6 </t>
    </r>
    <r>
      <rPr>
        <sz val="10"/>
        <rFont val="Arial"/>
        <family val="2"/>
      </rPr>
      <t xml:space="preserve">+ </t>
    </r>
    <r>
      <rPr>
        <sz val="9.5"/>
        <rFont val="Times New Roman"/>
        <family val="1"/>
      </rPr>
      <t xml:space="preserve">HBC 523 </t>
    </r>
  </si>
  <si>
    <r>
      <t xml:space="preserve">BPHA 373/2A </t>
    </r>
    <r>
      <rPr>
        <sz val="10"/>
        <rFont val="Arial"/>
        <family val="2"/>
      </rPr>
      <t xml:space="preserve">+ </t>
    </r>
    <r>
      <rPr>
        <sz val="9.5"/>
        <rFont val="Times New Roman"/>
        <family val="1"/>
      </rPr>
      <t xml:space="preserve">HBC 153 </t>
    </r>
  </si>
  <si>
    <r>
      <t xml:space="preserve">BPHA 373/2B </t>
    </r>
    <r>
      <rPr>
        <sz val="10"/>
        <rFont val="Arial"/>
        <family val="2"/>
      </rPr>
      <t xml:space="preserve">+ </t>
    </r>
    <r>
      <rPr>
        <sz val="9.5"/>
        <rFont val="Times New Roman"/>
        <family val="1"/>
      </rPr>
      <t xml:space="preserve">HBC 203 </t>
    </r>
  </si>
  <si>
    <r>
      <t xml:space="preserve">BPHA 373/3C </t>
    </r>
    <r>
      <rPr>
        <sz val="10"/>
        <rFont val="Arial"/>
        <family val="2"/>
      </rPr>
      <t xml:space="preserve">+ </t>
    </r>
    <r>
      <rPr>
        <sz val="9.5"/>
        <rFont val="Times New Roman"/>
        <family val="1"/>
      </rPr>
      <t xml:space="preserve">HBC 253 </t>
    </r>
  </si>
  <si>
    <r>
      <t xml:space="preserve">BPHA 373/30 </t>
    </r>
    <r>
      <rPr>
        <sz val="10"/>
        <rFont val="Arial"/>
        <family val="2"/>
      </rPr>
      <t xml:space="preserve">+ </t>
    </r>
    <r>
      <rPr>
        <sz val="9.5"/>
        <rFont val="Times New Roman"/>
        <family val="1"/>
      </rPr>
      <t xml:space="preserve">HBC 333 </t>
    </r>
  </si>
  <si>
    <r>
      <t xml:space="preserve">BPHA 373/4B </t>
    </r>
    <r>
      <rPr>
        <sz val="10"/>
        <rFont val="Arial"/>
        <family val="2"/>
      </rPr>
      <t xml:space="preserve">+ </t>
    </r>
    <r>
      <rPr>
        <sz val="9.5"/>
        <rFont val="Times New Roman"/>
        <family val="1"/>
      </rPr>
      <t xml:space="preserve">HBC 413 </t>
    </r>
  </si>
  <si>
    <r>
      <t xml:space="preserve">BPN 394/03 </t>
    </r>
    <r>
      <rPr>
        <sz val="10"/>
        <rFont val="Arial"/>
        <family val="2"/>
      </rPr>
      <t xml:space="preserve">+ </t>
    </r>
    <r>
      <rPr>
        <sz val="10"/>
        <rFont val="Times New Roman"/>
        <family val="1"/>
      </rPr>
      <t xml:space="preserve">NB 623 </t>
    </r>
  </si>
  <si>
    <t xml:space="preserve">62 HP </t>
  </si>
  <si>
    <r>
      <t xml:space="preserve">BPN 374/7 </t>
    </r>
    <r>
      <rPr>
        <sz val="10"/>
        <rFont val="Arial"/>
        <family val="2"/>
      </rPr>
      <t xml:space="preserve">+ </t>
    </r>
    <r>
      <rPr>
        <sz val="10"/>
        <rFont val="Times New Roman"/>
        <family val="1"/>
      </rPr>
      <t xml:space="preserve">NB 1003 </t>
    </r>
  </si>
  <si>
    <t xml:space="preserve">100 HP </t>
  </si>
  <si>
    <t xml:space="preserve">KRTU </t>
  </si>
  <si>
    <t xml:space="preserve">KRTUP E 65/115 - 12 </t>
  </si>
  <si>
    <t xml:space="preserve">KRTU PF 100/215 - 44 (NiCL/SS/SS) </t>
  </si>
  <si>
    <t xml:space="preserve">KRTU PK 100/260 - 74 (NiCL/SS/SS) </t>
  </si>
  <si>
    <t xml:space="preserve">CORACHROM </t>
  </si>
  <si>
    <r>
      <t xml:space="preserve">CORA CHROM 150 - 17/37 </t>
    </r>
    <r>
      <rPr>
        <sz val="10"/>
        <rFont val="Arial"/>
        <family val="2"/>
      </rPr>
      <t xml:space="preserve">+ </t>
    </r>
    <r>
      <rPr>
        <sz val="10"/>
        <rFont val="Times New Roman"/>
        <family val="1"/>
      </rPr>
      <t xml:space="preserve">UMAH 150 - 17/23 </t>
    </r>
  </si>
  <si>
    <r>
      <t xml:space="preserve">CORA CHROM 150 - 17/43 </t>
    </r>
    <r>
      <rPr>
        <sz val="10"/>
        <rFont val="Arial"/>
        <family val="2"/>
      </rPr>
      <t xml:space="preserve">+ </t>
    </r>
    <r>
      <rPr>
        <sz val="10"/>
        <rFont val="Times New Roman"/>
        <family val="1"/>
      </rPr>
      <t xml:space="preserve">UMAH 150 - 28/22 </t>
    </r>
  </si>
  <si>
    <t xml:space="preserve">Size </t>
  </si>
  <si>
    <r>
      <t xml:space="preserve">1.5 Sq. </t>
    </r>
    <r>
      <rPr>
        <sz val="10"/>
        <rFont val="Times New Roman"/>
        <family val="1"/>
      </rPr>
      <t xml:space="preserve">mm. </t>
    </r>
  </si>
  <si>
    <r>
      <t xml:space="preserve">2.5 Sq. </t>
    </r>
    <r>
      <rPr>
        <sz val="10"/>
        <rFont val="Times New Roman"/>
        <family val="1"/>
      </rPr>
      <t xml:space="preserve">mm. </t>
    </r>
  </si>
  <si>
    <r>
      <t xml:space="preserve">4 Sq. </t>
    </r>
    <r>
      <rPr>
        <sz val="10"/>
        <rFont val="Times New Roman"/>
        <family val="1"/>
      </rPr>
      <t xml:space="preserve">mm. </t>
    </r>
  </si>
  <si>
    <r>
      <t xml:space="preserve">6 Sq. </t>
    </r>
    <r>
      <rPr>
        <sz val="10"/>
        <rFont val="Times New Roman"/>
        <family val="1"/>
      </rPr>
      <t xml:space="preserve">mm. </t>
    </r>
  </si>
  <si>
    <r>
      <t xml:space="preserve">10 Sq. </t>
    </r>
    <r>
      <rPr>
        <sz val="10"/>
        <rFont val="Times New Roman"/>
        <family val="1"/>
      </rPr>
      <t xml:space="preserve">mm. </t>
    </r>
  </si>
  <si>
    <r>
      <t xml:space="preserve">16 Sq. </t>
    </r>
    <r>
      <rPr>
        <sz val="10"/>
        <rFont val="Times New Roman"/>
        <family val="1"/>
      </rPr>
      <t xml:space="preserve">mm. </t>
    </r>
  </si>
  <si>
    <r>
      <t xml:space="preserve">25 Sq. </t>
    </r>
    <r>
      <rPr>
        <sz val="10"/>
        <rFont val="Times New Roman"/>
        <family val="1"/>
      </rPr>
      <t xml:space="preserve">mm. </t>
    </r>
  </si>
  <si>
    <t xml:space="preserve">Model </t>
  </si>
  <si>
    <t xml:space="preserve">Unit Rate </t>
  </si>
  <si>
    <t xml:space="preserve">3 HP Single Phase Panel - Capacitor Star &amp; Run </t>
  </si>
  <si>
    <t xml:space="preserve">Single phase Capacitor Start Capacitor Run Control Panel Board. </t>
  </si>
  <si>
    <r>
      <t>Specification</t>
    </r>
    <r>
      <rPr>
        <sz val="9.5"/>
        <rFont val="Times New Roman"/>
        <family val="1"/>
      </rPr>
      <t xml:space="preserve">: Indoor, wall mounted type, CI Sheet box coated with Powder coated paint. BCH make air break contactors, Over load relay, suitable size of starting and running capacitor, Voltmeter with PB switch, Direct type Ammeter, ON/OFF push button switches, and indicator lamp </t>
    </r>
  </si>
  <si>
    <t xml:space="preserve">3 HP - 5 HP DIRECT ON LINE (DOL) Control Panel (6 A - 9.3 A) without MCB </t>
  </si>
  <si>
    <t xml:space="preserve">6 HP - 7.5 HP DIRECT ON LINE (DOL) Control Panel (13.2 A - 20 A) without MCB </t>
  </si>
  <si>
    <t xml:space="preserve">10 HP STAR / DELTA (S/D) Control Panel (8.9 A - 13.5 A) without MCB </t>
  </si>
  <si>
    <t xml:space="preserve">12.5 HP - 15 HP STAR / DELTA (S/D) Control Panel (13.2 A - 20 A) without MCB </t>
  </si>
  <si>
    <t xml:space="preserve">17.5 HP - 20 HP STAR / DELTA (S/D) Control Panel (17.4 A - 24.4 A) without MCCB </t>
  </si>
  <si>
    <t xml:space="preserve">25 HP STAR /DELTA (S/D) Control Panel (22 A - 30 A) without MCCB </t>
  </si>
  <si>
    <t xml:space="preserve">30 HP STAR / DELTA (S/D) Control Panel (24.4 - 39 A) without MCCB </t>
  </si>
  <si>
    <t xml:space="preserve">41 HP - 50 HP STAR / DELTA (S/D) Control Panel (37.6 A - 60 A) without MCCB </t>
  </si>
  <si>
    <t xml:space="preserve">3 HP -5 HP DIRECT ON LINE (DOL) Control Panel with MCB </t>
  </si>
  <si>
    <t xml:space="preserve">6 HP - 7.5 HP DIRECT ON LINE (DOL) Control Panel with MCB </t>
  </si>
  <si>
    <t xml:space="preserve">10 HP STAR / DELTA (S/D) Control Panel with MCB </t>
  </si>
  <si>
    <t xml:space="preserve">12.5 HP - 15 HP STAR / DELTA (S/D) Control Panel with MCB </t>
  </si>
  <si>
    <t xml:space="preserve">17.5 HP - 20 HP STAR / DELTA (S/D) Control Panel with MCCB </t>
  </si>
  <si>
    <t xml:space="preserve">25 HP - 30 HP STAR /DELTA (S/D) Control Panel with MCCB </t>
  </si>
  <si>
    <t xml:space="preserve">33 HP - 41 HP STAR / DELTA (S/D) Control Panel with MCCB </t>
  </si>
  <si>
    <t xml:space="preserve">KSB or equivalent Submersible water pump set with Panel for 100 mm (4") Bore well (Single Phase), </t>
  </si>
  <si>
    <t xml:space="preserve">KSB or equivalent Submersible water pump set without Panel for 100 mm (4") Bore well, NRV Size = 32 mm </t>
  </si>
  <si>
    <t xml:space="preserve">KSB or equivalent Submersible water pump set without Panel for 100 mm (4") Bore well, NRV Size = 40 mm </t>
  </si>
  <si>
    <t xml:space="preserve">KSB or equivalent Submersible water pump set without Panel for 100 mm (4") Bore well, NRV Size = 50 mm </t>
  </si>
  <si>
    <t xml:space="preserve">KSB or equivalent Submersible water pump set without Panel for 100 mm (4") Bore well, NRV Size = 65 mm </t>
  </si>
  <si>
    <t xml:space="preserve">KSB or equivalent Submersible water pump set without Panel for 150 mm (6") Bore well, NRV Size = 50 mm </t>
  </si>
  <si>
    <t xml:space="preserve">KSB or equivalent Submersible water pump set without Panel for 150 mm (6") Bore well, </t>
  </si>
  <si>
    <t xml:space="preserve">KSB or equivalent Submersible water pump set without Panel for 150 mm (6") Bore well, NRV Size = 65 mm </t>
  </si>
  <si>
    <t xml:space="preserve">KSB or equivalent Submersible water pump set without Panel for 175mm + 150 mm (7") Bore well, NRV Size </t>
  </si>
  <si>
    <t xml:space="preserve">KSB or equivalent Submersible water pump set without Panel for 200mm + 150 mm (8") Bore well, NRV Size </t>
  </si>
  <si>
    <t xml:space="preserve">KSB or equivalent Submersible water pump set without Panel for 200mm (8") Bore well, NRV Size = 75 mm </t>
  </si>
  <si>
    <t xml:space="preserve">KSB or equivalent Submersible water pump set without Panel for 200 mm (8") Bore well, NRV Size = 75 mm </t>
  </si>
  <si>
    <t xml:space="preserve">KSB or equivalent Submersible water pump set without Panel for 200 mm (8") Bore well, NRV Size = 100 mm </t>
  </si>
  <si>
    <t xml:space="preserve">KSB or equivalent Submersible water pump set without Panel for 200 mm (8") Bore well, NRV Size = 125mm </t>
  </si>
  <si>
    <t xml:space="preserve">KSB or equivalent Submersible water pump set without Panel for 200 mm (8") Bore well, NRV Size = 150 mm </t>
  </si>
  <si>
    <t xml:space="preserve">KSB or equivalent Submersible water pump set without Panel for 250 mm (10") Bore well, NRV Size = 125 mm </t>
  </si>
  <si>
    <t xml:space="preserve">KSB or equivalent Submersible water pump set without Panel for 150 mm (6") Bore well, NRV Size = 2.5" </t>
  </si>
  <si>
    <t xml:space="preserve">MRP for KSB or equivalent make 3 Core Flat Submersible Flexible Copper Cable. </t>
  </si>
  <si>
    <r>
      <t xml:space="preserve">1 HP Single Phase Panel - Capacitor Star </t>
    </r>
    <r>
      <rPr>
        <sz val="9"/>
        <rFont val="Arial"/>
        <family val="2"/>
      </rPr>
      <t xml:space="preserve">&amp; </t>
    </r>
    <r>
      <rPr>
        <sz val="10"/>
        <rFont val="Times New Roman"/>
        <family val="1"/>
      </rPr>
      <t xml:space="preserve">Run </t>
    </r>
  </si>
  <si>
    <r>
      <t xml:space="preserve">1.5 HP Single Phase Panel - Capacitor Star </t>
    </r>
    <r>
      <rPr>
        <sz val="9"/>
        <rFont val="Arial"/>
        <family val="2"/>
      </rPr>
      <t xml:space="preserve">&amp; </t>
    </r>
    <r>
      <rPr>
        <sz val="10"/>
        <rFont val="Times New Roman"/>
        <family val="1"/>
      </rPr>
      <t xml:space="preserve">Run </t>
    </r>
  </si>
  <si>
    <r>
      <t xml:space="preserve">2 HP Single Phase Panel - Capacitor Star </t>
    </r>
    <r>
      <rPr>
        <sz val="9"/>
        <rFont val="Arial"/>
        <family val="2"/>
      </rPr>
      <t xml:space="preserve">&amp; </t>
    </r>
    <r>
      <rPr>
        <sz val="10"/>
        <rFont val="Times New Roman"/>
        <family val="1"/>
      </rPr>
      <t>Run</t>
    </r>
  </si>
  <si>
    <t>१००० लि.</t>
  </si>
  <si>
    <t>HDPE Double wall Corrugated Pipes (DWC-HDPE)</t>
  </si>
  <si>
    <t>100 mm dia</t>
  </si>
  <si>
    <t>150 mm dia</t>
  </si>
  <si>
    <t>200 mm dia</t>
  </si>
  <si>
    <t>250 mm dia</t>
  </si>
  <si>
    <t>300 mm dia</t>
  </si>
  <si>
    <t>400 mm dia</t>
  </si>
  <si>
    <t>500 mm dia</t>
  </si>
  <si>
    <t>600 mm dia</t>
  </si>
  <si>
    <t>800 mm dia</t>
  </si>
  <si>
    <t>1000 mm dia</t>
  </si>
  <si>
    <t>r.m.</t>
  </si>
  <si>
    <t>जिल्ला दररेट २०७७/०७८</t>
  </si>
  <si>
    <t>Transportation Analysis of Construction Materials :</t>
  </si>
  <si>
    <t>Labour Rate</t>
  </si>
  <si>
    <t>Fuel per ltr.</t>
  </si>
  <si>
    <t>Unskilled</t>
  </si>
  <si>
    <t xml:space="preserve">Tipper </t>
  </si>
  <si>
    <t>Truck</t>
  </si>
  <si>
    <t>Skilled</t>
  </si>
  <si>
    <t>Truck capactiy</t>
  </si>
  <si>
    <t>mt</t>
  </si>
  <si>
    <t>Terrain:</t>
  </si>
  <si>
    <t>Hill</t>
  </si>
  <si>
    <t>Description</t>
  </si>
  <si>
    <t>Standard Tipper Time Taken, hr</t>
  </si>
  <si>
    <t>ER</t>
  </si>
  <si>
    <t>GR</t>
  </si>
  <si>
    <t>BT</t>
  </si>
  <si>
    <t>For onward haulage with load</t>
  </si>
  <si>
    <t>For Empty Return trip</t>
  </si>
  <si>
    <t>Speed with Load</t>
  </si>
  <si>
    <t>Speed when Empty</t>
  </si>
  <si>
    <t>Material Type</t>
  </si>
  <si>
    <t>Actual Tipper Time Taken for onward haulage with load, hr</t>
  </si>
  <si>
    <t>Actual Tipper Time Taken for empty return trip, hr</t>
  </si>
  <si>
    <t>Tipper Hour</t>
  </si>
  <si>
    <t>Total Transportation Cost by 8t Tipper</t>
  </si>
  <si>
    <t xml:space="preserve">Total Transportation Cost per ton </t>
  </si>
  <si>
    <t>Density of material (kg/m3)</t>
  </si>
  <si>
    <t xml:space="preserve">Total Transportation Cost per unit </t>
  </si>
  <si>
    <t>1)Excavated earth work</t>
  </si>
  <si>
    <t>a)Soil Material</t>
  </si>
  <si>
    <t>m3</t>
  </si>
  <si>
    <t>Density= 1400 kg/m3</t>
  </si>
  <si>
    <t>b)Rock  Material</t>
  </si>
  <si>
    <t>Density= 2400 kg/m3</t>
  </si>
  <si>
    <t xml:space="preserve">2) Sand </t>
  </si>
  <si>
    <t>Density= 1600 kg/m3</t>
  </si>
  <si>
    <t>3) Gravel, river shingle, broken stone aggregates, and bats.</t>
  </si>
  <si>
    <t xml:space="preserve"> </t>
  </si>
  <si>
    <t>a) Gravel</t>
  </si>
  <si>
    <t>Density= 1800 kg/m3</t>
  </si>
  <si>
    <t>b) River shingle (round aggregate)</t>
  </si>
  <si>
    <t>c) Broken stone aggregates</t>
  </si>
  <si>
    <t>d) Brick bats</t>
  </si>
  <si>
    <t>Density= 1420 kg/m3</t>
  </si>
  <si>
    <t>4) Boulder, Cobbles, quarry stone</t>
  </si>
  <si>
    <t>5)Dressed Stone</t>
  </si>
  <si>
    <t xml:space="preserve">6)Bricks </t>
  </si>
  <si>
    <t>1000 nos</t>
  </si>
  <si>
    <t>Density= 1900 kg/m3;
wt.of 1 brick (240*115*57 mm3)=2.98 Kg</t>
  </si>
  <si>
    <t>7)Cement</t>
  </si>
  <si>
    <t>t</t>
  </si>
  <si>
    <t>Density= 1440 kg/m3</t>
  </si>
  <si>
    <t>8)Reinforcement Steel and gabion wire</t>
  </si>
  <si>
    <t>Density= 7850 kg/m3</t>
  </si>
  <si>
    <t>9) Bitumen</t>
  </si>
  <si>
    <t>1000 lit</t>
  </si>
  <si>
    <t>Density= 1010 kg/m3</t>
  </si>
  <si>
    <t xml:space="preserve">10) GI, CI, Pipe and fittings </t>
  </si>
  <si>
    <t>11)Timber for temporary works</t>
  </si>
  <si>
    <t>Density= 350 kg/m3</t>
  </si>
  <si>
    <t>12) Fabricated Structural Timber</t>
  </si>
  <si>
    <t>Density= 850 kg/m3</t>
  </si>
  <si>
    <t>13) Fabricated Structural Steel</t>
  </si>
  <si>
    <t>14)RCC Precast Element</t>
  </si>
  <si>
    <t>Density= 2500 kg/m3</t>
  </si>
  <si>
    <t>15) Equiptment &amp; accessoriesetc. requiring careful handling</t>
  </si>
  <si>
    <t xml:space="preserve"> truck</t>
  </si>
  <si>
    <t>16) RCC hume pipe</t>
  </si>
  <si>
    <t>a) 900mm dia</t>
  </si>
  <si>
    <t>m</t>
  </si>
  <si>
    <t>wt./m= 785 kg</t>
  </si>
  <si>
    <t>wt/m=</t>
  </si>
  <si>
    <t>3.14/4(1.1^2-0.9^2)*2500</t>
  </si>
  <si>
    <t>b) 750 mm dia</t>
  </si>
  <si>
    <t>wt./m= 667.25 kg</t>
  </si>
  <si>
    <t>3.14/4(.95^2-0.75^2)*2500</t>
  </si>
  <si>
    <t>c) 600mm dia</t>
  </si>
  <si>
    <t>wt./m= 549.5 kg</t>
  </si>
  <si>
    <t>3.14/4(0.8^2-0.6^2)*2500</t>
  </si>
  <si>
    <t>d) 450 mm dia</t>
  </si>
  <si>
    <t>wt./m= 431.75 kg</t>
  </si>
  <si>
    <t>3.14/4(0.65^2-0.45^2)*2500</t>
  </si>
  <si>
    <t>e) 300 mm dia</t>
  </si>
  <si>
    <t>wt./m= 314 kg</t>
  </si>
  <si>
    <t>3.14/4(0.5^2-0.3^2)*2500</t>
  </si>
  <si>
    <t xml:space="preserve">17) Water </t>
  </si>
  <si>
    <t>Density= 1000 kg/m3</t>
  </si>
  <si>
    <t>18) Petrol / Diesel / Kerosene</t>
  </si>
  <si>
    <t>Density= 720 kg/m3;
0.770 Kg/l</t>
  </si>
  <si>
    <t>Note:</t>
  </si>
  <si>
    <t>Fill only color filled cells</t>
  </si>
  <si>
    <t>Rate Analysis for Loading and Unloading of Materials (excluding Transportation)</t>
  </si>
  <si>
    <t xml:space="preserve">Description of works: </t>
  </si>
  <si>
    <t>Loading and Unloading of Stone Boulder/ aggregates/ Sand/ excavated earth etc. by Mechanical means.
Placing tipper at loading point, loading with front end loader, dumping, turning for return trip, excluding time for haulage and return trip.</t>
  </si>
  <si>
    <t>Unit : 
5.5 Cum.</t>
  </si>
  <si>
    <t>Spec. cl. No: 800</t>
  </si>
  <si>
    <t>Norms No.</t>
  </si>
  <si>
    <t>Labour (A)</t>
  </si>
  <si>
    <t>Material (B)</t>
  </si>
  <si>
    <t>Equipment (C)</t>
  </si>
  <si>
    <t>Type</t>
  </si>
  <si>
    <t>Qty.</t>
  </si>
  <si>
    <t>Rate</t>
  </si>
  <si>
    <t>Amount</t>
  </si>
  <si>
    <t>8.9 A</t>
  </si>
  <si>
    <t>Tipper</t>
  </si>
  <si>
    <t>hr</t>
  </si>
  <si>
    <t>Loader</t>
  </si>
  <si>
    <t>Sub total of A =</t>
  </si>
  <si>
    <t>Sub total of B =</t>
  </si>
  <si>
    <t>Sub total of C =</t>
  </si>
  <si>
    <t xml:space="preserve">Sub total of A +B + C = </t>
  </si>
  <si>
    <t>Unit Rate =</t>
  </si>
  <si>
    <t>Rate(1 Cum)</t>
  </si>
  <si>
    <t>Loading and Unloading of Stone Boulder/ aggregates/ Sand/ excavated earth etc. by Manual means.</t>
  </si>
  <si>
    <t>Unit : 
44 Cum.</t>
  </si>
  <si>
    <t>8.9 B</t>
  </si>
  <si>
    <t>md</t>
  </si>
  <si>
    <t xml:space="preserve">Loading and Unloading of Cement or Steel by Manual means and Stacking.
</t>
  </si>
  <si>
    <t>Unit : 
10 Tons</t>
  </si>
  <si>
    <t>Rate (1 Tonne)</t>
  </si>
  <si>
    <t xml:space="preserve">Loading and Unloading of Bricks by Manual means and Stacking.
</t>
  </si>
  <si>
    <t>Unit : 
1000 Nos.(8* 2000 Nos)</t>
  </si>
  <si>
    <t>Rate (1 No.)</t>
  </si>
  <si>
    <t xml:space="preserve">Loading and Unloading of Bitumen drums by Manual means.
</t>
  </si>
  <si>
    <t>Unit : 
40 Tons</t>
  </si>
  <si>
    <t xml:space="preserve">Loading and Unloading of Timber by Manual means.
</t>
  </si>
  <si>
    <t>Unit : 
30 Tons</t>
  </si>
  <si>
    <t xml:space="preserve">Loading and Unloading of Cement Concrete Blocks, Kerbs etc.
</t>
  </si>
  <si>
    <t>Unit : 
20 Cum</t>
  </si>
  <si>
    <t>Rate (1 Cum)</t>
  </si>
  <si>
    <t xml:space="preserve">Loading and Unloading of RCC Hume Pipes by Mechanical means including a lead upto 30m.
A) 900/1000/1200 mm dia RCC Hume Pipe
</t>
  </si>
  <si>
    <t>Unit : 
15 Rm</t>
  </si>
  <si>
    <t>8.15.i.A &amp;
 8.15.ii.A</t>
  </si>
  <si>
    <t>Crane (3T)</t>
  </si>
  <si>
    <t>Rate (1 Rm)</t>
  </si>
  <si>
    <t xml:space="preserve">Loading and Unloading of RCC Hume Pipes by Mechanical means including a lead upto 30m.
B) 750/600 mm dia RCC Hume Pipe
</t>
  </si>
  <si>
    <t>Unit : 
25 Rm</t>
  </si>
  <si>
    <t>8.15.i.B &amp;
 8.15.ii.B</t>
  </si>
  <si>
    <t xml:space="preserve">Loading and Unloading of RCC Hume Pipes by Mechanical means including a lead upto 30m.
C) 450/300 mm dia RCC Hume Pipe
</t>
  </si>
  <si>
    <t>Unit : 
37.5 Rm</t>
  </si>
  <si>
    <t>8.15.i.C &amp;
 8.15.ii.C</t>
  </si>
  <si>
    <t xml:space="preserve">Loading and Unloading of RCC Hume Pipes by manual means including a lead upto 30m.
A) 900/1000/1200 mm dia RCC Hume Pipe
</t>
  </si>
  <si>
    <t>8.15.iii.A &amp;
 8.15.iv.A</t>
  </si>
  <si>
    <t>3 Nos. of Wooden Sleepers 250mm*250mm*125mm Hire Charge</t>
  </si>
  <si>
    <t>hr.</t>
  </si>
  <si>
    <t>3% of Labor Cost for Crow Bars and other T &amp; P</t>
  </si>
  <si>
    <t xml:space="preserve">Loading and Unloading of RCC Hume Pipes by manual means including a lead upto 30m.
B) 750/600 mm dia RCC Hume Pipe
</t>
  </si>
  <si>
    <t>8.15.iii.B &amp;
 8.15.iv.B</t>
  </si>
  <si>
    <t xml:space="preserve">Loading and Unloading of RCC Hume Pipes by manual means including a lead upto 30m.
C) 450/300 mm dia RCC Hume Pipe
</t>
  </si>
  <si>
    <t>8.15.iii.C &amp;
 8.15.iv.C</t>
  </si>
  <si>
    <t xml:space="preserve"> Heavy Zine coated, Machine made and Mechanically Selycedged double twist Hexagonal Wire mesh Product ; ZN coated : Mesh type 10x12;</t>
  </si>
  <si>
    <t>जिल्ला दररेट ०७६/०७७</t>
  </si>
  <si>
    <t>जिल्ला दररेट ०७७/०७८</t>
  </si>
  <si>
    <t xml:space="preserve"> जिल्ला दररेट ०७७/०७८</t>
  </si>
  <si>
    <t>Simple hand Tools</t>
  </si>
  <si>
    <t>2077/2078</t>
  </si>
  <si>
    <t>Pickaxe (Gaiti) 2.5 kg with handle</t>
  </si>
  <si>
    <t>Shovel (belcha ) 1.6kg</t>
  </si>
  <si>
    <t xml:space="preserve">Watering can </t>
  </si>
  <si>
    <t>Chiesel(35mmX225mm) Chhina</t>
  </si>
  <si>
    <t>Wheel Barrow</t>
  </si>
  <si>
    <t>Large crowbar(Gal) 25mm*1650mm*7kg)</t>
  </si>
  <si>
    <t>Sledge hammer TATA (4kg)</t>
  </si>
  <si>
    <t>Measuring Tape(5m)</t>
  </si>
  <si>
    <t>Foot Pump</t>
  </si>
  <si>
    <t>Mason Hammer</t>
  </si>
  <si>
    <t>Rake(12 Teeth,1.2m Length Handle)</t>
  </si>
  <si>
    <t>Curved knife(Hansiya)(400gm &amp; 3 to 4 mm thickness)</t>
  </si>
  <si>
    <t>Hoe (kodalo) 1.3kg</t>
  </si>
  <si>
    <t>Faruwa(1.8kg)</t>
  </si>
  <si>
    <t>Trowel</t>
  </si>
  <si>
    <t>Pulling Rope (Nilon)</t>
  </si>
  <si>
    <t>Tyre and tube for wheel barrow</t>
  </si>
  <si>
    <t>Personal Protective Safety  Equipments (OSH)</t>
  </si>
  <si>
    <t xml:space="preserve">Safety Helmet </t>
  </si>
  <si>
    <t>Safety Jacket</t>
  </si>
  <si>
    <t>Pair</t>
  </si>
  <si>
    <t xml:space="preserve">Gum Boot </t>
  </si>
  <si>
    <t>Gum Boot (Steel toe-cap)</t>
  </si>
  <si>
    <t>Canvas shoes</t>
  </si>
  <si>
    <t>Set of Flag (2)</t>
  </si>
  <si>
    <t xml:space="preserve">Mask </t>
  </si>
  <si>
    <t>Hand hard Glove</t>
  </si>
  <si>
    <t>Goggles (Sub Protective)</t>
  </si>
  <si>
    <t>Rain coat</t>
  </si>
  <si>
    <t>Traffic Cone</t>
  </si>
  <si>
    <t>Frist Aid Kit (box)</t>
  </si>
  <si>
    <t>Bag</t>
  </si>
  <si>
    <t>Tools and Occupational Health and  Safety Equipments</t>
  </si>
  <si>
    <t>Heavy Equipments ( the usage rates includes cost of repair, maintenance, running and operation charge which includes crew , fuel and lubrication)</t>
  </si>
  <si>
    <t xml:space="preserve">Air Compressor </t>
  </si>
  <si>
    <t xml:space="preserve">Bitumin Distributor </t>
  </si>
  <si>
    <t>Water pump</t>
  </si>
  <si>
    <t>Bitumin Boiler</t>
  </si>
  <si>
    <t>Smooth wheele Roller</t>
  </si>
  <si>
    <t>Tandem Road Roller</t>
  </si>
  <si>
    <t xml:space="preserve"> Pneumatic Road Roller </t>
  </si>
  <si>
    <t xml:space="preserve">Hydraulic Chips Spreader </t>
  </si>
  <si>
    <t xml:space="preserve">Water Tanker  </t>
  </si>
  <si>
    <t>Dozer (800/150/250)</t>
  </si>
  <si>
    <t>Dozer (200/120/150)</t>
  </si>
  <si>
    <t>Hydraulic Excavator</t>
  </si>
  <si>
    <t>Backhoe (0.2 cum)</t>
  </si>
  <si>
    <t>Concrete Pump (33/22)</t>
  </si>
  <si>
    <t xml:space="preserve">Concrete Mixer (0.4) </t>
  </si>
  <si>
    <t xml:space="preserve">Concrete Mixer (1) </t>
  </si>
  <si>
    <t xml:space="preserve">Motor Grader </t>
  </si>
  <si>
    <t>Tipper 5 Cum</t>
  </si>
  <si>
    <t>Vibratory Roller 8 Ton (100/60/60)</t>
  </si>
  <si>
    <t>Truck 5.5 Cum per 10 Ton</t>
  </si>
  <si>
    <t>Km</t>
  </si>
  <si>
    <t>ton-km</t>
  </si>
  <si>
    <t>1/2''</t>
  </si>
  <si>
    <t>3/4''</t>
  </si>
  <si>
    <t>1''</t>
  </si>
  <si>
    <t>1.5''</t>
  </si>
  <si>
    <t>1.25''</t>
  </si>
  <si>
    <t>2''</t>
  </si>
  <si>
    <t>2.5''</t>
  </si>
  <si>
    <t>3''</t>
  </si>
  <si>
    <t>4''</t>
  </si>
  <si>
    <t>5''</t>
  </si>
  <si>
    <t>6''</t>
  </si>
  <si>
    <t>7''</t>
  </si>
  <si>
    <t>8''</t>
  </si>
  <si>
    <t>9''</t>
  </si>
  <si>
    <t xml:space="preserve"> ;fOh</t>
  </si>
  <si>
    <t xml:space="preserve">इकाई </t>
  </si>
  <si>
    <t xml:space="preserve">सेट </t>
  </si>
  <si>
    <t xml:space="preserve">सजिलो समान ट्रयाक्टरवाट कालोपत्रे सडकमा </t>
  </si>
  <si>
    <t xml:space="preserve">असजिलो समान ट्रयाक्टरवाट कालोपत्रे सडकमा </t>
  </si>
  <si>
    <t>दोश्रो श्रेणीको इटा</t>
  </si>
  <si>
    <t>b//]6df ८ k|ltzt yk ug]{</t>
  </si>
  <si>
    <t>b//]6df १० k|ltzt yk ug]{</t>
  </si>
  <si>
    <r>
      <t xml:space="preserve">नोट: नेपाल सरकारवाट स्वीकृत नर्म्स अनुसार विश्लेषण गरि आएको  ढुवानीको दररेट र माथि उल्लेखित दररेटमा जुन कम हुन्छ सोही प्रयोग गर्नुपर्नेछ </t>
    </r>
    <r>
      <rPr>
        <sz val="11"/>
        <rFont val="Kantipur"/>
      </rPr>
      <t>.</t>
    </r>
  </si>
  <si>
    <t xml:space="preserve">Unit Rate/Meter </t>
  </si>
  <si>
    <t>White glazed porcelin clay(68*30)cm division plate</t>
  </si>
  <si>
    <t>White glazed 10 lit cistern complete set(Internal part of cistern PVC)</t>
  </si>
  <si>
    <t>PVC Cistern single flush</t>
  </si>
  <si>
    <t>PVC Cistern Deluxe single flush</t>
  </si>
  <si>
    <t>PVC Cistern Dual flush 6/3 lit cistern complete set</t>
  </si>
  <si>
    <t>32mm PVC bottle trap</t>
  </si>
  <si>
    <t>Stainless steeel angle valve</t>
  </si>
  <si>
    <t>Stainless steeel two way angle valve</t>
  </si>
  <si>
    <t xml:space="preserve">10 lit electric water gyser </t>
  </si>
  <si>
    <t xml:space="preserve">25 lit electric water gyser </t>
  </si>
  <si>
    <t xml:space="preserve">35 lit electric water gyser </t>
  </si>
  <si>
    <t xml:space="preserve">50 lit electric water gyser </t>
  </si>
  <si>
    <t>gas water gyser with cylinder</t>
  </si>
  <si>
    <t>500 lit PVC water Tank</t>
  </si>
  <si>
    <t>1000 lit PVC water Tank</t>
  </si>
  <si>
    <t>2000 lit PVC water Tank</t>
  </si>
  <si>
    <t>European Pattern C.P. Grab Bar</t>
  </si>
  <si>
    <t>30cm long bend type</t>
  </si>
  <si>
    <t>45cm long bend type</t>
  </si>
  <si>
    <t>60cm long bend type</t>
  </si>
  <si>
    <t>600-900mm Grab bar</t>
  </si>
  <si>
    <t>7.5 cm shower rose(rvolving type)</t>
  </si>
  <si>
    <t>10 cm shower rose(rvolving type)</t>
  </si>
  <si>
    <t>C.P. Bottle trap</t>
  </si>
  <si>
    <t>C.P. Toilet paper holder</t>
  </si>
  <si>
    <t>Scrub sink 1.2</t>
  </si>
  <si>
    <t>Scrub sink 1.5</t>
  </si>
  <si>
    <t>Elasrocarate cementeous water proof compound 1kg/sqm</t>
  </si>
  <si>
    <t>ps</t>
  </si>
  <si>
    <t>nos</t>
  </si>
  <si>
    <t xml:space="preserve">2"x2" Chain link </t>
  </si>
  <si>
    <t>Metal junction box</t>
  </si>
  <si>
    <t>4"x4" metal junction box</t>
  </si>
  <si>
    <t>4"x6" metal junction box</t>
  </si>
  <si>
    <t>6"x8" metal junction box</t>
  </si>
  <si>
    <t>PVC junction box</t>
  </si>
  <si>
    <t>4"x4" PVC junction box</t>
  </si>
  <si>
    <t>4"x6" PVC junction box</t>
  </si>
  <si>
    <t>6"x8" PVC junction box</t>
  </si>
  <si>
    <t>Wall lamp</t>
  </si>
  <si>
    <t>48" ceiling fan</t>
  </si>
  <si>
    <t>16" wall fan</t>
  </si>
  <si>
    <t>12" exhaust fan</t>
  </si>
  <si>
    <t>3 watt round/square, recess/surface mount, energy-efficient back-lit diffused LED downlights made of a high efficient die-cast aluminum housing with a luminous efficacy of not less than 95 lm/watt or lumninous flux not less than 285lm. Wipro, Fiam, Philips or equivalent, etc all complete.</t>
  </si>
  <si>
    <t>6 watt round/square, recess/surface mount, energy-efficient back-lit diffused LED downlights made of a high efficient die-cast aluminum housing with a luminous efficacy of not less than 95 lm/watt or lumninous flux not less than 570lm. Wipro, Fiam, Philips or equivalent, etc all complete.</t>
  </si>
  <si>
    <t>12 watt round/square, recess/surface mount, energy-efficient back-lit diffused LED downlights made of a high efficient die-cast aluminum housing with a luminous efficacy of not less than 95 lm/watt  or lumninous flux not less than 1140lm. Wipro, Fiam, Philips or equivalent, etc all complete.</t>
  </si>
  <si>
    <t>18 Watt, 4 ft. long Batten LED Light, with high efficient led having an acrylic cover/diffuser and a luminous efficacy of not less than 95 lm/watt  or lumninous flux not less than 1710lm. Wipro, Fiam, Philips, or equivalent, etc all complete.</t>
  </si>
  <si>
    <t>20 Watt back-lit LED Recessed/Surface Luminaire, suitable for 300 X 300 module and which is enclosed with high efficient flat PMMA low glare diffuser, with a luminous efficacy of not less than 95 lm/watt  or lumninous flux not less than 1900lm. Wipro, Fiam, Philips or equivalent, etc all complete.</t>
  </si>
  <si>
    <t>40 Watt back-lit LED Recessed/Surface Luminaire, suitable for 600 X 600 module and which is enclosed with high efficient flat PMMA low glare diffuser, with a luminous efficacy of not less than 95 lm/watt  or lumninous flux not less than 3800lm. Wipro, Fiam, Philips or equivalent, etc all complete.</t>
  </si>
  <si>
    <t>5-9 Watt Led Slim Fit Mirror Lamp, having a luminous efficacy of not less than 80lm/watt, Wipro, Fiam, Philips, etc all complete.</t>
  </si>
  <si>
    <t>5 Watt Led Weather Proof Bulkhead Lamp, having a luminous efficacy of not less than 80lm/watt, Wipro, Fiam, Philips, etc all complete.</t>
  </si>
  <si>
    <t>5 Watt Led Decorative Wall Lamp, having a luminous efficacy of not less than 80lm/watt, Wipro, Fiam, Philips, etc all complete.</t>
  </si>
  <si>
    <t>K</t>
  </si>
  <si>
    <t>L</t>
  </si>
  <si>
    <t>M</t>
  </si>
  <si>
    <t>जिल्ला दररेट २०७८/०७९</t>
  </si>
  <si>
    <t xml:space="preserve"> जिल्ला दररेट ०७८/०७९</t>
  </si>
  <si>
    <t xml:space="preserve">रुपन्देहीको जिल्ला दररेटमा ढुवानी थप गरि कायम गर्ने </t>
  </si>
  <si>
    <t>जिल्ला दररेट ०७८/०७९</t>
  </si>
  <si>
    <t xml:space="preserve">कैफियत </t>
  </si>
  <si>
    <t>vfg]kfgLsf] kfOk ;DaGwLM</t>
  </si>
  <si>
    <t>Class</t>
  </si>
  <si>
    <t>FY 2078/79</t>
  </si>
  <si>
    <t>PN 16</t>
  </si>
  <si>
    <t>Size of Pipes</t>
  </si>
  <si>
    <t>MM</t>
  </si>
  <si>
    <t>Inch</t>
  </si>
  <si>
    <t>PN 12.5</t>
  </si>
  <si>
    <t>PN 10</t>
  </si>
  <si>
    <t>PN 6</t>
  </si>
  <si>
    <t>Light</t>
  </si>
  <si>
    <t>Medium</t>
  </si>
  <si>
    <t>Heavy</t>
  </si>
  <si>
    <t>1 1/4''</t>
  </si>
  <si>
    <t>1 1/2''</t>
  </si>
  <si>
    <t>2 1/2''</t>
  </si>
  <si>
    <t>Pressure Rating</t>
  </si>
  <si>
    <t xml:space="preserve">स्यांजा </t>
  </si>
  <si>
    <t xml:space="preserve">पाल्पा </t>
  </si>
  <si>
    <t>8'</t>
  </si>
  <si>
    <r>
      <rPr>
        <sz val="18"/>
        <rFont val="Times New Roman"/>
        <family val="1"/>
      </rPr>
      <t xml:space="preserve">क. </t>
    </r>
    <r>
      <rPr>
        <sz val="14"/>
        <rFont val="Times New Roman"/>
        <family val="1"/>
      </rPr>
      <t>PE 100 Grade HDPE pipe</t>
    </r>
    <r>
      <rPr>
        <sz val="18"/>
        <rFont val="Times New Roman"/>
        <family val="1"/>
      </rPr>
      <t xml:space="preserve"> </t>
    </r>
  </si>
  <si>
    <t>ढ</t>
  </si>
  <si>
    <t xml:space="preserve">ण </t>
  </si>
  <si>
    <t xml:space="preserve">त </t>
  </si>
  <si>
    <t xml:space="preserve">वर्ग फुट </t>
  </si>
  <si>
    <t xml:space="preserve">ख)  GI Pipe Ex-Factory </t>
  </si>
  <si>
    <t xml:space="preserve">BCH make 3 Phase fully automatic Direct On Line / Star-Delta control panel board. Specification: Indoor type, Wall Mounted, CI sheet box with epoxy coated paint degree of protection IP42. BCH air break contactors, BCH Electronic Timer, BCH Thermal Over load relay, BCH Phase Failure, Sequence &amp; dry run protection relay. Voltmeter &amp; Ammeter with Selector Switches &amp; CIT coil, push button switches and RYB Neon light Indicators to indicate TRIP, ON, Single Phase/ Phase Fail &amp; Low Level </t>
  </si>
  <si>
    <t xml:space="preserve">BCH make 3 Phase fully automatic Direct On Line I Star-Delta control panel board. Specification: Indoor type, Wall Mounted, CI sheet box with epoxy coated paint degree of protection IP42. BCH air break contactors, BCH Electronic Timer, BCH Thermal Over load relay, With BCH MCB/MCCB, BCH Phase Failure, Sequence &amp; dry run protection relay. Voltmeter &amp; Ammeter with Selector Switches &amp; CIT coil, push button switches and RYB Neon light Indicators to indicate TRIP, ON, Single Phase/ Phase Fail &amp; Low Level </t>
  </si>
  <si>
    <t xml:space="preserve">नेपाल निर्माण व्यवसायी संघ, गुल्मी </t>
  </si>
  <si>
    <t xml:space="preserve">श्री राम प्रसाद पन्थी </t>
  </si>
  <si>
    <t xml:space="preserve">आमन्त्रित </t>
  </si>
  <si>
    <t>यान्त्रिक उपकरण र हेभी इक्विपमेन्ट को दररेट सम्वन्धमा सडकविभागवाट स्वीकृत दररेट भएबमोजिम हुने .</t>
  </si>
  <si>
    <t>बस भाडामा लिई प्रयोग गर्नु परेमा (४० सिट भएको, इन्धन बाहेक)</t>
  </si>
  <si>
    <t>Flag Stone Paving 125 mm or above ( at Quarry)</t>
  </si>
  <si>
    <t>Charge controller  12 V, 5 A  with dusk to down function</t>
  </si>
  <si>
    <r>
      <t>Truss मा लाग्ने Structure का स्टिल, झोलुंगेपुलमा प्रयोगहुने लठ्ठा तथा अन्य समानहरु आदिको हकमा नेपाल सरकारवाट निर्धारित दररेट वा सो सम्वन्धि Fabricator तथा उत्पादकहरुको जारी गरेको दर बमोजिम कम्तिमा ३ वटाको दरभाउ लिई दररेट निर्धारण गरिनेछ</t>
    </r>
    <r>
      <rPr>
        <sz val="10"/>
        <rFont val="Kalimati"/>
        <charset val="1"/>
      </rPr>
      <t xml:space="preserve"> </t>
    </r>
    <r>
      <rPr>
        <sz val="10"/>
        <rFont val="Preeti"/>
      </rPr>
      <t>.</t>
    </r>
  </si>
  <si>
    <r>
      <t xml:space="preserve">यसमा समावेश नभएका सामग्रीहरुको दररेटको हकमा नेपाल सरकारवाट निर्धारित दररेट वा छिमेकी जिल्लाहरु रुपन्देही,पाल्पा र अर्घाखाँचीको दररेट वा प्रचलित बजारभाउ वा उत्पादक र अधिकृत बिक्रेताहरु मध्येको आधिकारिक न्युनतम दररेटलाई आधार मानी दररेट कायम गर्ने . साथै  VG 10 को हकमा आधिकारिक बिक्रेतावाट निर्धारण गरिएको रेटमा ढुवानी थप गरि आउने रेट र यस जिल्लादरेटमा  उल्लेख गरिएको दररेटमा जुन कम हुन्छ सोही दररेट प्रयोग गर्नुपर्नेछ </t>
    </r>
    <r>
      <rPr>
        <sz val="10"/>
        <rFont val="Preeti"/>
      </rPr>
      <t xml:space="preserve">. </t>
    </r>
  </si>
  <si>
    <r>
      <rPr>
        <sz val="8"/>
        <rFont val="Kalimati"/>
        <charset val="1"/>
      </rPr>
      <t xml:space="preserve">माथि उल्लेखित सम्पूर्ण दररेटहरुमा मूल्य अभिवृद्धि </t>
    </r>
    <r>
      <rPr>
        <sz val="8"/>
        <rFont val="Arial"/>
        <family val="2"/>
      </rPr>
      <t>(VAT)</t>
    </r>
    <r>
      <rPr>
        <sz val="8"/>
        <rFont val="Preeti"/>
      </rPr>
      <t xml:space="preserve"> </t>
    </r>
    <r>
      <rPr>
        <sz val="10"/>
        <rFont val="Preeti"/>
      </rPr>
      <t xml:space="preserve">;dfa]z ul/Psf] 5}g t/ :yfgLo z'Ns, /f]oN6L </t>
    </r>
    <r>
      <rPr>
        <sz val="10"/>
        <rFont val="Arial"/>
        <family val="2"/>
      </rPr>
      <t xml:space="preserve">(Royalty) </t>
    </r>
    <r>
      <rPr>
        <sz val="8"/>
        <rFont val="Kalimati"/>
        <charset val="1"/>
      </rPr>
      <t>तथा अन्य स्थानीय करहरु</t>
    </r>
    <r>
      <rPr>
        <sz val="10"/>
        <rFont val="Preeti"/>
      </rPr>
      <t xml:space="preserve"> ;dfa]z ul/Psf] 5 </t>
    </r>
    <r>
      <rPr>
        <sz val="11"/>
        <rFont val="Preeti"/>
      </rPr>
      <t>.</t>
    </r>
  </si>
  <si>
    <t>KSB or equivalent Submersible water pump set with Panel for 100 mm (4") Bore well (Single Phase)</t>
  </si>
  <si>
    <t xml:space="preserve"> जिल्ला दररेट ०७8/०७9</t>
  </si>
  <si>
    <t>2078/2079</t>
  </si>
  <si>
    <t xml:space="preserve">जिल्ला दररेट २०७९/०८० </t>
  </si>
  <si>
    <t xml:space="preserve">श्री हरि प्रसाद गैरे -सहायक प्रमुख जिल्ला अधिकारी ,जिल्ला प्रशासन कार्यालय,गुल्मी </t>
  </si>
  <si>
    <t xml:space="preserve">जिल्ला दररेट ०७९/०८० </t>
  </si>
  <si>
    <t xml:space="preserve">जिल्ला दररेट ०७८/०७९  </t>
  </si>
  <si>
    <t xml:space="preserve"> जिल्ला दररेट ०७९/०८० </t>
  </si>
  <si>
    <t xml:space="preserve">ट. खानेपानी सम्बन्धि पम्पहरुको जिल्ला दररेट २०७९/८० </t>
  </si>
  <si>
    <t xml:space="preserve">FY 2078/79 </t>
  </si>
  <si>
    <t>FY 2079/80</t>
  </si>
  <si>
    <t xml:space="preserve">2079/2080 </t>
  </si>
  <si>
    <t>Purposed By khanepani</t>
  </si>
  <si>
    <t xml:space="preserve">20 %increment in all rate </t>
  </si>
  <si>
    <t xml:space="preserve">सडक पूर्वाधार विकास कार्यालय,गुल्मी </t>
  </si>
  <si>
    <t xml:space="preserve">सदस्य सचिव </t>
  </si>
  <si>
    <t xml:space="preserve">श्री हरि कुमार श्रेष्ठ </t>
  </si>
  <si>
    <t xml:space="preserve">यस दररेटमा समावेश नभएका रेटहरुको हकमा छिमेकी जिल्ला तथा प्रचलित बजार भाउलाइ आधार लिन सकिनेछ . </t>
  </si>
  <si>
    <r>
      <t xml:space="preserve">डिजेल ,पेट्रोल,मटितेल ,एल पी ग्यास लगायत अन्य इन्धनको हकमा नेपाल आयल निगमले निर्धारण गरेको दर रेटलाई आधार मानिनेछ </t>
    </r>
    <r>
      <rPr>
        <sz val="12"/>
        <rFont val="Preeti"/>
      </rPr>
      <t>.</t>
    </r>
    <r>
      <rPr>
        <sz val="10"/>
        <rFont val="Kalimati"/>
        <charset val="1"/>
      </rPr>
      <t xml:space="preserve"> </t>
    </r>
  </si>
  <si>
    <t>EPS-C Blocks (model:PB-4D450)</t>
  </si>
  <si>
    <t xml:space="preserve">24"*8"*4" </t>
  </si>
  <si>
    <t>EPS-C Blocks  (model:PB-6D450)</t>
  </si>
  <si>
    <t>24"*8"*6"</t>
  </si>
  <si>
    <t>24"*8"*8"</t>
  </si>
  <si>
    <t>EPS-C Blocks  (model:PB-8D450)</t>
  </si>
  <si>
    <t xml:space="preserve">GI Chainlink 2"*2" (SWG 10) </t>
  </si>
  <si>
    <t>Sqm</t>
  </si>
  <si>
    <t xml:space="preserve">२०७9/80 </t>
  </si>
  <si>
    <t xml:space="preserve">२०७8/७9 </t>
  </si>
  <si>
    <r>
      <rPr>
        <sz val="16"/>
        <rFont val="Kalimati"/>
        <charset val="1"/>
      </rPr>
      <t>घ</t>
    </r>
    <r>
      <rPr>
        <sz val="18"/>
        <rFont val="FONTASY_ HIMALI_ TT"/>
        <family val="5"/>
      </rPr>
      <t>=</t>
    </r>
    <r>
      <rPr>
        <sz val="14"/>
        <rFont val="Times New Roman"/>
        <family val="1"/>
      </rPr>
      <t xml:space="preserve">HDPE Pipe </t>
    </r>
    <r>
      <rPr>
        <sz val="14"/>
        <rFont val="Kalimati"/>
        <charset val="1"/>
      </rPr>
      <t>जडान गर्ने</t>
    </r>
    <r>
      <rPr>
        <sz val="14"/>
        <rFont val="Times New Roman"/>
        <family val="1"/>
      </rPr>
      <t xml:space="preserve"> "Electric but fusion machine for HDPE Pipe from 40mm to 160 mm including electric heating plate all complete set".</t>
    </r>
  </si>
  <si>
    <t xml:space="preserve">रुपन्देही जिल्लाको दर रेटमा ढुवानी जोड्ने </t>
  </si>
  <si>
    <t>सडक बिभाग वाट स्वीकृत नर्म्स अनुसार विश्लेषण गरि आएको  Heavy Equipment को दररेट लागु हुने</t>
  </si>
  <si>
    <t xml:space="preserve">       </t>
  </si>
  <si>
    <t xml:space="preserve">ज्यामी ज्याला, ढुवानी तथा निर्माण सामाग्रीहरुको स्वीकृत  जिल्ला दररेट </t>
  </si>
  <si>
    <t xml:space="preserve">गुल्मी च्याम्बर अफ कमर्स </t>
  </si>
  <si>
    <t xml:space="preserve">श्री बिरेन्द्र भुसाल </t>
  </si>
  <si>
    <t xml:space="preserve">प्रति बोट </t>
  </si>
  <si>
    <t xml:space="preserve">प्रति डोको </t>
  </si>
  <si>
    <t xml:space="preserve">बाँस </t>
  </si>
  <si>
    <t xml:space="preserve">प्रति घाना </t>
  </si>
  <si>
    <t xml:space="preserve">गौमुत्र </t>
  </si>
  <si>
    <t xml:space="preserve">प्रति लिटर </t>
  </si>
  <si>
    <t xml:space="preserve">प्रति केजी </t>
  </si>
  <si>
    <t xml:space="preserve">प्रदेश राजपत्रमा स्वीकृत दर रेट र प्रदेश राजपत्रमा नभएको बिरुवाको हकमा छिमेकी जिल्ला पाल्पा ,अर्घाखाँची वा रुपन्देही जिल्लाको रेटमा ढुवानी जोडी आएको रेट कायम गर्ने </t>
  </si>
  <si>
    <t>ljB"t HofdL, विद्युत मिटर रिडर</t>
  </si>
  <si>
    <t>;"k/efO{h/ -सडक_</t>
  </si>
  <si>
    <t>8"x 8"x 6"</t>
  </si>
  <si>
    <t>8"x 8"x 9"</t>
  </si>
  <si>
    <t>16"x 8"x 6"</t>
  </si>
  <si>
    <t>16"x 8"x 8"</t>
  </si>
  <si>
    <t xml:space="preserve">जिल्ला दररेट २०८०/०८१ </t>
  </si>
  <si>
    <t>क़</t>
  </si>
  <si>
    <t>नोट: ढुंगा,गिट्टी-Crushed),वालुवा र ग्रावेलको हकमा नेपाल सरकारवाट स्वीकृत नर्म्स अनुसार विश्लेषण गरि आएको  दररेट र माथि उल्लेखित दररेटमा जुन कम हुन्छ सोही प्रयोग गर्नुपर्नेछ .</t>
  </si>
  <si>
    <t>HofdL, rf}sLbf/, ;e]{ x]Nk/, SofDk js{/, wf]jL, /g/, s"lrsf/, डिलर x]Nk/, r]gd]g, डोजर x]Nk/, स्टाफ d]g, रन्जङ्ग d]g -cbIf_</t>
  </si>
  <si>
    <t>l;sdL{, डकर्मी{, gsdL{, ah|sdL{, lrqsf/L, cf/fs;L, Jnfi^/ ;xfos</t>
  </si>
  <si>
    <t>KnDj/, डिलर, ब्लाष्टर, वेल्डर, emf]=k"=df sfd ug{] bIf HofdL, ljiffbL cfifwLsf] sfd ug]{ HofdL</t>
  </si>
  <si>
    <t>डोजर अपरेटर</t>
  </si>
  <si>
    <t>emf]=k"=df sfd ug{] -टावर ;DjGwL cw{bIf HofdL_</t>
  </si>
  <si>
    <t>On]lSट्l;og -xfp; jfo/Lङ्ग ug]{_</t>
  </si>
  <si>
    <t>;]lKटs टैs÷rkL{ ;kmf u/fpbf</t>
  </si>
  <si>
    <t xml:space="preserve">ljB"t On]ट्रl;og </t>
  </si>
  <si>
    <r>
      <t xml:space="preserve">नियमित सडक मर्मतकर्ता </t>
    </r>
    <r>
      <rPr>
        <sz val="11"/>
        <rFont val="Calibri"/>
        <family val="2"/>
        <scheme val="minor"/>
      </rPr>
      <t>(Length Worker)</t>
    </r>
  </si>
  <si>
    <t>;"k/efOh/ -cl;स्टेणण्ट ;j OlGhlgo/_</t>
  </si>
  <si>
    <r>
      <rPr>
        <sz val="11"/>
        <rFont val="Kokila"/>
        <family val="2"/>
      </rPr>
      <t xml:space="preserve">(ख) </t>
    </r>
    <r>
      <rPr>
        <sz val="11"/>
        <rFont val="Preeti"/>
      </rPr>
      <t xml:space="preserve">श्रमिक </t>
    </r>
  </si>
  <si>
    <r>
      <rPr>
        <sz val="11"/>
        <rFont val="Kokila"/>
        <family val="2"/>
      </rPr>
      <t>(क)</t>
    </r>
    <r>
      <rPr>
        <sz val="11"/>
        <rFont val="Preeti"/>
      </rPr>
      <t xml:space="preserve"> दक्ष </t>
    </r>
  </si>
  <si>
    <t>ef/L ;jf/L rfns -ट्रक , टि|पर, cflb_</t>
  </si>
  <si>
    <t>;fdfGo pkef]Uo ;fdfgx? el/ofåf/f ढुjfgL u/fpbf</t>
  </si>
  <si>
    <t>c;lhnf] ;fdfgx? el/ofåf/f ढुjfgL u/fpbf</t>
  </si>
  <si>
    <t xml:space="preserve">;fdfGo pkef]Uo ;fdfgx? ट्रकबाट ढुjfgL u/fpbf sfnf]kq] afटोdf </t>
  </si>
  <si>
    <t xml:space="preserve">;fdfGo pkef]Uo ;fdfgx? ट्रकबाट ढुjfgL u/fpbf sRrL सडक </t>
  </si>
  <si>
    <t xml:space="preserve">c;lhnf ;fdfgx? ट्रकबाट ढुjfgL u/fpbf sRrL ;डsdf </t>
  </si>
  <si>
    <t>d]टn ;Lडljg -s[lif esf/L_ ढुjfgL u/fpbf</t>
  </si>
  <si>
    <t>jf]sf, afv|f /+fuf, jx/ wkfO{ Nofpg] n}hfg] sfd k|lt ५ uf]^f</t>
  </si>
  <si>
    <t xml:space="preserve">;fdfGo pkef]Uo ;fdfgx? ट्रकबाट ढुjfgL u/fpbf sRrL ;डsdf </t>
  </si>
  <si>
    <t>u"NdL lhNnf leq ट्रयाक्टर rNg] sRrL ;डsdf ;lhnf] dfn;fdfg ढुjfgL u/fpbf</t>
  </si>
  <si>
    <t>u"NdL lhNnf leq  ट्रयाक्टर rNg] sRrL ;डsdf c;lhnf] dfn;fdfg ढुjfgL u/fpbf</t>
  </si>
  <si>
    <t>ट्राG;km/d/ nf]ड cgnf]ड</t>
  </si>
  <si>
    <t xml:space="preserve">१०० / ५० sf] ट्रfG;km/d/ </t>
  </si>
  <si>
    <r>
      <rPr>
        <sz val="11"/>
        <rFont val="Kokila"/>
        <family val="2"/>
      </rPr>
      <t xml:space="preserve">25 </t>
    </r>
    <r>
      <rPr>
        <sz val="11"/>
        <rFont val="Preeti"/>
      </rPr>
      <t xml:space="preserve">र १५  sf] ट्रfG;km/d/ </t>
    </r>
  </si>
  <si>
    <t>स्टिल ट्युबुलर पोल १० र ११ मिटर</t>
  </si>
  <si>
    <r>
      <rPr>
        <sz val="11"/>
        <rFont val="Cambria"/>
        <family val="1"/>
        <scheme val="major"/>
      </rPr>
      <t>PSC Pole</t>
    </r>
    <r>
      <rPr>
        <sz val="11"/>
        <rFont val="Preeti"/>
      </rPr>
      <t xml:space="preserve"> ८ मिटर र ९ मिटर</t>
    </r>
  </si>
  <si>
    <t>ljटुldg -१६५ s]=hL=_ ट्रsdf nf]ड ubf{</t>
  </si>
  <si>
    <t>ljटुldg -१६५ s]=hL=_ ट्रsdf अनnf]ड ubf{</t>
  </si>
  <si>
    <t>afn"jf, ढुङ्गा nufot cGo lgdf{ण ;fdu|L nf]ड cgnf]ड ug{"kbf{</t>
  </si>
  <si>
    <t>ट्रofSट/afट nf]ड</t>
  </si>
  <si>
    <t xml:space="preserve">       cgnf]ड</t>
  </si>
  <si>
    <t>ट्रsafट   nf]ड</t>
  </si>
  <si>
    <t>lu§L nufot cGo lgdf{ण ;fdu|L nf]ड cgnf]ड ug{"kbf{</t>
  </si>
  <si>
    <t>x\o'dkfO{k ढुjfgL ug"{kbf{</t>
  </si>
  <si>
    <t>५ ls=dL= ;Dd</t>
  </si>
  <si>
    <t>५ b]lv १० ls=dL= ;Dd</t>
  </si>
  <si>
    <t>१० b]lv २० ls=dL= ;Dd</t>
  </si>
  <si>
    <t xml:space="preserve">२० कि. मि.  भन्दा माथि </t>
  </si>
  <si>
    <r>
      <rPr>
        <sz val="14"/>
        <rFont val="Calibri"/>
        <family val="2"/>
        <scheme val="minor"/>
      </rPr>
      <t>PVC</t>
    </r>
    <r>
      <rPr>
        <sz val="14"/>
        <rFont val="Preeti"/>
      </rPr>
      <t xml:space="preserve"> lj6 jfo/LË</t>
    </r>
  </si>
  <si>
    <r>
      <rPr>
        <sz val="14"/>
        <rFont val="Calibri"/>
        <family val="2"/>
        <scheme val="minor"/>
      </rPr>
      <t>PVC</t>
    </r>
    <r>
      <rPr>
        <sz val="14"/>
        <rFont val="Preeti"/>
        <family val="2"/>
      </rPr>
      <t xml:space="preserve"> kfOk jfo/LË</t>
    </r>
  </si>
  <si>
    <t>uf]टा</t>
  </si>
  <si>
    <t>ड्रम</t>
  </si>
  <si>
    <t>ट्रयाक्टर</t>
  </si>
  <si>
    <t>ट्रक</t>
  </si>
  <si>
    <t>;]ट</t>
  </si>
  <si>
    <t>uf]lnofका काठ sटाg d'छाg</t>
  </si>
  <si>
    <r>
      <rPr>
        <sz val="14"/>
        <rFont val="Preeti"/>
      </rPr>
      <t>रूख छ</t>
    </r>
    <r>
      <rPr>
        <sz val="11"/>
        <rFont val="Preeti"/>
      </rPr>
      <t>kfg tyf नम्वरिङ्ग</t>
    </r>
  </si>
  <si>
    <t>रिङ्ग काट्ने sfo{</t>
  </si>
  <si>
    <t>uf]lnof sfठ लोडिङ्ग</t>
  </si>
  <si>
    <t>uf]lnof sfठ याडिङ्ग</t>
  </si>
  <si>
    <t>uf]lnof sfठ अनलोडिङ्ग</t>
  </si>
  <si>
    <t>uf]lnof sfठ kfolnङ्ग</t>
  </si>
  <si>
    <t>uf]lnof sfठ ढुjfgL</t>
  </si>
  <si>
    <t>० b]lv ५ ls=dL= ;Dd</t>
  </si>
  <si>
    <t>० b]lv १० ls=dL= ;Dd</t>
  </si>
  <si>
    <t>० b]lv १५ ls=dL= ;Dd</t>
  </si>
  <si>
    <t>० b]lv२० ls=dL= ;Dd</t>
  </si>
  <si>
    <r>
      <t xml:space="preserve">० b]lv </t>
    </r>
    <r>
      <rPr>
        <sz val="11"/>
        <rFont val="Kalimati"/>
        <charset val="1"/>
      </rPr>
      <t>25</t>
    </r>
    <r>
      <rPr>
        <sz val="11"/>
        <rFont val="Preeti"/>
      </rPr>
      <t xml:space="preserve"> ls=dL= ;Dd</t>
    </r>
  </si>
  <si>
    <r>
      <t xml:space="preserve">० b]lv </t>
    </r>
    <r>
      <rPr>
        <sz val="11"/>
        <rFont val="Calibri"/>
        <family val="2"/>
        <scheme val="minor"/>
      </rPr>
      <t>25</t>
    </r>
    <r>
      <rPr>
        <sz val="11"/>
        <rFont val="Preeti"/>
      </rPr>
      <t xml:space="preserve"> ls=dL= eGbf dfly</t>
    </r>
  </si>
  <si>
    <t>bfp/f sटाg d'छाg sfo{</t>
  </si>
  <si>
    <t>bfp/f ofडिङ्ग</t>
  </si>
  <si>
    <t>bfp/f nf]डिलरङ्ग</t>
  </si>
  <si>
    <t>bfp/f cgnf]डिङ्ग</t>
  </si>
  <si>
    <t xml:space="preserve">bfp/f r§f lgdf{ण </t>
  </si>
  <si>
    <r>
      <rPr>
        <b/>
        <sz val="11"/>
        <rFont val="Kalimati"/>
        <charset val="1"/>
      </rPr>
      <t xml:space="preserve">ग.गुल्मी जिल्लाको </t>
    </r>
    <r>
      <rPr>
        <b/>
        <sz val="11"/>
        <rFont val="Times New Roman"/>
        <family val="1"/>
      </rPr>
      <t>Heavy Equipment</t>
    </r>
    <r>
      <rPr>
        <b/>
        <sz val="11"/>
        <rFont val="FONTASY_ HIMALI_ TT"/>
        <family val="5"/>
      </rPr>
      <t xml:space="preserve"> डररेट</t>
    </r>
  </si>
  <si>
    <t>ईट्टा</t>
  </si>
  <si>
    <t>k|yd &gt;]णLsf] lrDgL ईट्टा</t>
  </si>
  <si>
    <t>हजार</t>
  </si>
  <si>
    <t>टुक्रा ईट्टा</t>
  </si>
  <si>
    <t>घ.मी</t>
  </si>
  <si>
    <t>गिट्टी</t>
  </si>
  <si>
    <r>
      <t>kmf]?jf ढुंगा -</t>
    </r>
    <r>
      <rPr>
        <sz val="12"/>
        <rFont val="Kalimati"/>
        <charset val="1"/>
      </rPr>
      <t>खानि क्षेत्रमा</t>
    </r>
    <r>
      <rPr>
        <sz val="10"/>
        <rFont val="Kalimati"/>
        <charset val="1"/>
      </rPr>
      <t xml:space="preserve"> दुवानी बाहेक</t>
    </r>
    <r>
      <rPr>
        <sz val="14"/>
        <rFont val="Preeti"/>
      </rPr>
      <t>)</t>
    </r>
  </si>
  <si>
    <t>ढुंगा</t>
  </si>
  <si>
    <t>vf]nfsf] uf]nf] ढुंगा (ढुवानी afx]s_</t>
  </si>
  <si>
    <r>
      <t>10 देखि 40 मी.मी.  (खानी क्षेत्रमा फोरुवा गिट्टी ग्रेडेड/Crushed,</t>
    </r>
    <r>
      <rPr>
        <sz val="12"/>
        <rFont val="Kalimati"/>
        <charset val="1"/>
      </rPr>
      <t xml:space="preserve"> ढुवानी बाहेक</t>
    </r>
    <r>
      <rPr>
        <sz val="10"/>
        <rFont val="Kalimati"/>
        <charset val="1"/>
      </rPr>
      <t>)</t>
    </r>
  </si>
  <si>
    <r>
      <rPr>
        <sz val="11"/>
        <rFont val="Kalimati"/>
        <charset val="1"/>
      </rPr>
      <t>१० देखि ४० मी.मी. (खोलाको छानेको गिट्टी ग्रेडड, ढुवानी बाहेक</t>
    </r>
    <r>
      <rPr>
        <sz val="10"/>
        <rFont val="Kalimati"/>
        <charset val="1"/>
      </rPr>
      <t>)</t>
    </r>
  </si>
  <si>
    <t>vf]nfsf] u|fe]n -ढुjfgL afx]s_</t>
  </si>
  <si>
    <r>
      <rPr>
        <sz val="11"/>
        <rFont val="Preeti"/>
      </rPr>
      <t>खानीको</t>
    </r>
    <r>
      <rPr>
        <sz val="14"/>
        <rFont val="Preeti"/>
      </rPr>
      <t xml:space="preserve"> </t>
    </r>
    <r>
      <rPr>
        <sz val="12"/>
        <rFont val="Preeti"/>
      </rPr>
      <t xml:space="preserve"> </t>
    </r>
    <r>
      <rPr>
        <sz val="10"/>
        <rFont val="Preeti"/>
      </rPr>
      <t>u|fe]n -ढुjfgL afx]s_</t>
    </r>
  </si>
  <si>
    <t>३.१ h/f -lrK; dl;gf]_</t>
  </si>
  <si>
    <r>
      <t xml:space="preserve">rfn]sf] </t>
    </r>
    <r>
      <rPr>
        <sz val="9"/>
        <rFont val="Kalimati"/>
        <charset val="1"/>
      </rPr>
      <t xml:space="preserve">खोलाको </t>
    </r>
    <r>
      <rPr>
        <sz val="10"/>
        <rFont val="Kalimati"/>
        <charset val="1"/>
      </rPr>
      <t xml:space="preserve"> 10 एम. एम</t>
    </r>
  </si>
  <si>
    <t>तोडेको -km}Sट्रीdf_ १० Pd=Pd=</t>
  </si>
  <si>
    <t>rfn]sf] kvfn]sf] -km}Sट्रीdf_ १० Pd=Pd=</t>
  </si>
  <si>
    <r>
      <rPr>
        <sz val="10"/>
        <rFont val="Calibri"/>
        <family val="2"/>
        <scheme val="minor"/>
      </rPr>
      <t xml:space="preserve">DBST/Premix </t>
    </r>
    <r>
      <rPr>
        <sz val="10"/>
        <rFont val="Preeti"/>
      </rPr>
      <t xml:space="preserve">को लागि १०-२० मि.मि   चालेको </t>
    </r>
    <r>
      <rPr>
        <sz val="10"/>
        <rFont val="Calibri"/>
        <family val="2"/>
        <scheme val="minor"/>
      </rPr>
      <t>natural</t>
    </r>
    <r>
      <rPr>
        <sz val="10"/>
        <rFont val="Preeti"/>
      </rPr>
      <t xml:space="preserve"> गिट्टी </t>
    </r>
    <r>
      <rPr>
        <sz val="10"/>
        <rFont val="Calibri"/>
        <family val="2"/>
        <scheme val="minor"/>
      </rPr>
      <t>Crusher</t>
    </r>
    <r>
      <rPr>
        <sz val="10"/>
        <rFont val="Preeti"/>
      </rPr>
      <t xml:space="preserve"> मा  (ढुवानी वाहेक, बढीघाट खोलाको ) </t>
    </r>
  </si>
  <si>
    <t>vfgL If]qdf -ढुjfgL afx]s_</t>
  </si>
  <si>
    <t>l/डिsf] afn"jf ढुjfgL afx]s_</t>
  </si>
  <si>
    <r>
      <t xml:space="preserve">afn'jf -wf]Psf]_ </t>
    </r>
    <r>
      <rPr>
        <sz val="10"/>
        <rFont val="Calibri"/>
        <family val="2"/>
        <scheme val="minor"/>
      </rPr>
      <t>crusher</t>
    </r>
    <r>
      <rPr>
        <sz val="10"/>
        <rFont val="Preeti"/>
      </rPr>
      <t xml:space="preserve"> -ढु"jfgL afx]s_</t>
    </r>
  </si>
  <si>
    <t>uf/f] nufpg] dfटो</t>
  </si>
  <si>
    <t>lnKg] /ftf] dfटो</t>
  </si>
  <si>
    <t>sfठ -tof/L lr/fg ;lxt_</t>
  </si>
  <si>
    <t>घ.फी</t>
  </si>
  <si>
    <t>ट्रlg</t>
  </si>
  <si>
    <t>cGo ;j} s"काठ</t>
  </si>
  <si>
    <t>सिमेण्ट</t>
  </si>
  <si>
    <t>;]tf] सिमेण्ट</t>
  </si>
  <si>
    <r>
      <t xml:space="preserve">सिमेण्ट </t>
    </r>
    <r>
      <rPr>
        <sz val="10"/>
        <rFont val="Calibri"/>
        <family val="2"/>
        <scheme val="minor"/>
      </rPr>
      <t xml:space="preserve">(PPC) NS 50kg </t>
    </r>
  </si>
  <si>
    <r>
      <t xml:space="preserve">सिमेण्ट </t>
    </r>
    <r>
      <rPr>
        <sz val="10"/>
        <rFont val="Calibri"/>
        <family val="2"/>
        <scheme val="minor"/>
      </rPr>
      <t>(OPC) NS  50kg</t>
    </r>
    <r>
      <rPr>
        <sz val="10"/>
        <rFont val="Preeti"/>
      </rPr>
      <t xml:space="preserve"> </t>
    </r>
  </si>
  <si>
    <r>
      <t xml:space="preserve">g]kfnL सिमेण्ट </t>
    </r>
    <r>
      <rPr>
        <sz val="10"/>
        <rFont val="Calibri"/>
        <family val="2"/>
        <scheme val="minor"/>
      </rPr>
      <t xml:space="preserve">(PSC) IS/NS  50kg </t>
    </r>
  </si>
  <si>
    <r>
      <t xml:space="preserve">l;lnsf सिमेण्ट PडldS:r/ </t>
    </r>
    <r>
      <rPr>
        <sz val="8"/>
        <rFont val="Kalimati"/>
        <charset val="1"/>
      </rPr>
      <t>NS</t>
    </r>
  </si>
  <si>
    <t>k|lt af]/f सिमेण्ट -५० s]=hL=_sf] nf]ड cgnf]ड</t>
  </si>
  <si>
    <t>बयाग</t>
  </si>
  <si>
    <t>xØ'd kfOk Pg= lk= ३ Snf; -ढुjfgL ;lxt_</t>
  </si>
  <si>
    <t>३० ;]=dL= डाoldट/</t>
  </si>
  <si>
    <t>४५ ;]=dL= डाoldट/</t>
  </si>
  <si>
    <t>६० ;]=dL= डाoldट/</t>
  </si>
  <si>
    <t>७५ ;]=dL= डाoldट/</t>
  </si>
  <si>
    <t>९० ;]=dL= डाoldट/</t>
  </si>
  <si>
    <t>xØ'd kfOk sn/ -;s]ट_</t>
  </si>
  <si>
    <t>२.५ मी. लम्बाई पाईपको मुल्यको १० प्रतिशत</t>
  </si>
  <si>
    <t>सडकसंग ;DjlGwt</t>
  </si>
  <si>
    <t>Hessain जुट</t>
  </si>
  <si>
    <t>व.मी</t>
  </si>
  <si>
    <r>
      <t xml:space="preserve">अलकत्रा </t>
    </r>
    <r>
      <rPr>
        <sz val="9"/>
        <rFont val="Calibri"/>
        <family val="2"/>
        <scheme val="minor"/>
      </rPr>
      <t>VG 10</t>
    </r>
    <r>
      <rPr>
        <sz val="9"/>
        <rFont val="Preeti"/>
      </rPr>
      <t xml:space="preserve"> ग्रेड</t>
    </r>
  </si>
  <si>
    <r>
      <t>O{dN;g M</t>
    </r>
    <r>
      <rPr>
        <sz val="9"/>
        <rFont val="Calibri"/>
        <family val="2"/>
        <scheme val="minor"/>
      </rPr>
      <t>edium Setting with 65% Bitumen (M/S 65%)</t>
    </r>
  </si>
  <si>
    <r>
      <t xml:space="preserve">PlGट l:ट्रlkª </t>
    </r>
    <r>
      <rPr>
        <sz val="11"/>
        <rFont val="Preeti"/>
      </rPr>
      <t xml:space="preserve">एजेन्ट </t>
    </r>
  </si>
  <si>
    <t>गो.टा</t>
  </si>
  <si>
    <r>
      <t xml:space="preserve">kmnfd] छड </t>
    </r>
    <r>
      <rPr>
        <b/>
        <sz val="10"/>
        <rFont val="Calibri"/>
        <family val="2"/>
        <scheme val="minor"/>
      </rPr>
      <t>(NS)</t>
    </r>
  </si>
  <si>
    <t>६ b]vL ८ dL=dL= Aof; ;Dd</t>
  </si>
  <si>
    <t>ljleGg ;fOhsf ;ट/x?</t>
  </si>
  <si>
    <r>
      <t xml:space="preserve">tof/L sf]NoflK;jn ;ट/ </t>
    </r>
    <r>
      <rPr>
        <sz val="10"/>
        <rFont val="Calibri"/>
        <family val="2"/>
        <scheme val="minor"/>
      </rPr>
      <t>(3.50 Kg/sqft)</t>
    </r>
    <r>
      <rPr>
        <sz val="10"/>
        <rFont val="Preeti"/>
      </rPr>
      <t>,</t>
    </r>
    <r>
      <rPr>
        <sz val="10.5"/>
        <rFont val="Preeti"/>
      </rPr>
      <t xml:space="preserve"> फिटिंग सहित</t>
    </r>
  </si>
  <si>
    <r>
      <t xml:space="preserve">/f]लिङ्ग  ;ट/ -१८ u]h_, </t>
    </r>
    <r>
      <rPr>
        <sz val="12"/>
        <rFont val="Preeti"/>
      </rPr>
      <t>फिटिंग सहित</t>
    </r>
  </si>
  <si>
    <t>u|Ln ;ट/ -lkmटिङ्ग ;lxt_</t>
  </si>
  <si>
    <t>sDkfpण्ड u]ट</t>
  </si>
  <si>
    <r>
      <t>s_ Kn]g ;fwf/ण lडhfO{g -४० s=hL= k|=j=dL=_,</t>
    </r>
    <r>
      <rPr>
        <sz val="12"/>
        <rFont val="Preeti"/>
      </rPr>
      <t xml:space="preserve"> फिटिंग सहित</t>
    </r>
  </si>
  <si>
    <r>
      <t xml:space="preserve">v_ Kn]gl;ट nufP/ -५३ s=hL= k|=j=dL=_, </t>
    </r>
    <r>
      <rPr>
        <sz val="12"/>
        <rFont val="Preeti"/>
      </rPr>
      <t>फिटिंग सहित</t>
    </r>
  </si>
  <si>
    <r>
      <t>३</t>
    </r>
    <r>
      <rPr>
        <sz val="10"/>
        <rFont val="Calibri"/>
        <family val="2"/>
        <scheme val="minor"/>
      </rPr>
      <t>*</t>
    </r>
    <r>
      <rPr>
        <sz val="10"/>
        <rFont val="Preeti"/>
      </rPr>
      <t xml:space="preserve">२० dL=dL u|Ln </t>
    </r>
    <r>
      <rPr>
        <sz val="10"/>
        <rFont val="Calibri"/>
        <family val="2"/>
        <scheme val="minor"/>
      </rPr>
      <t>(</t>
    </r>
    <r>
      <rPr>
        <sz val="10"/>
        <rFont val="Preeti"/>
      </rPr>
      <t xml:space="preserve">१५.०० s]=hL= k|=j=dL=_, </t>
    </r>
    <r>
      <rPr>
        <sz val="12"/>
        <rFont val="Preeti"/>
      </rPr>
      <t>फिटिंग सहित</t>
    </r>
  </si>
  <si>
    <r>
      <rPr>
        <sz val="10"/>
        <rFont val="Calibri"/>
        <family val="2"/>
        <scheme val="minor"/>
      </rPr>
      <t xml:space="preserve">४*२० </t>
    </r>
    <r>
      <rPr>
        <sz val="10"/>
        <rFont val="Preeti"/>
      </rPr>
      <t xml:space="preserve">dL=dL u|Ln </t>
    </r>
    <r>
      <rPr>
        <sz val="10"/>
        <rFont val="Calibri"/>
        <family val="2"/>
        <scheme val="minor"/>
      </rPr>
      <t>(१७.५०</t>
    </r>
    <r>
      <rPr>
        <sz val="10"/>
        <rFont val="Preeti"/>
      </rPr>
      <t xml:space="preserve"> s]=hL= k|=j=dL=_, </t>
    </r>
    <r>
      <rPr>
        <sz val="11"/>
        <rFont val="Preeti"/>
      </rPr>
      <t>फिटिंग सहित</t>
    </r>
  </si>
  <si>
    <r>
      <rPr>
        <sz val="10"/>
        <rFont val="Calibri"/>
        <family val="2"/>
        <scheme val="minor"/>
      </rPr>
      <t xml:space="preserve">५*२० </t>
    </r>
    <r>
      <rPr>
        <sz val="10"/>
        <rFont val="Preeti"/>
      </rPr>
      <t xml:space="preserve">dL=dL=, </t>
    </r>
    <r>
      <rPr>
        <sz val="10"/>
        <rFont val="Calibri"/>
        <family val="2"/>
        <scheme val="minor"/>
      </rPr>
      <t xml:space="preserve">५*२२ </t>
    </r>
    <r>
      <rPr>
        <sz val="10"/>
        <rFont val="Preeti"/>
      </rPr>
      <t xml:space="preserve"> dL=dL= u|Ln -</t>
    </r>
    <r>
      <rPr>
        <sz val="10"/>
        <rFont val="Calibri"/>
        <family val="2"/>
        <scheme val="minor"/>
      </rPr>
      <t xml:space="preserve">२१.०० </t>
    </r>
    <r>
      <rPr>
        <sz val="10"/>
        <rFont val="Preeti"/>
      </rPr>
      <t>s]=hL= k|=j=dL=_, फिटिंग सहित</t>
    </r>
  </si>
  <si>
    <t>x]eL sf]ट -८ b]vL १२ u]h_</t>
  </si>
  <si>
    <t>ldlडod -८ b]vL १२ u]h_</t>
  </si>
  <si>
    <t>sdl;{on -८ b]vL १२ u]h_</t>
  </si>
  <si>
    <t>dl:Sjटf] k|"km hfnL -ef/tLo_</t>
  </si>
  <si>
    <t>dl:Sjटf] k|"km hfnL -PSk]Gड]ड_</t>
  </si>
  <si>
    <t>jfn"af rfNg] hfnL -२ dL=dL=_</t>
  </si>
  <si>
    <t>s+fड] tf/ १२ u]h</t>
  </si>
  <si>
    <t>s"v"/] hfnL -९०;]=dL= rf}डाO{ ePsf]_</t>
  </si>
  <si>
    <t xml:space="preserve">२० u]h </t>
  </si>
  <si>
    <t>l;=lh=cfO{ l;ट, Kn]g l;ट tyf lkmlटङ्ग;</t>
  </si>
  <si>
    <t>बन्डल</t>
  </si>
  <si>
    <r>
      <t>२६ u]h d]lडod -०</t>
    </r>
    <r>
      <rPr>
        <sz val="10"/>
        <rFont val="Calibri"/>
        <family val="2"/>
        <scheme val="minor"/>
      </rPr>
      <t>.</t>
    </r>
    <r>
      <rPr>
        <sz val="10"/>
        <rFont val="Preeti"/>
      </rPr>
      <t>४६ Pd= Pd=_</t>
    </r>
  </si>
  <si>
    <r>
      <rPr>
        <sz val="10"/>
        <rFont val="Calibri"/>
        <family val="2"/>
        <scheme val="minor"/>
      </rPr>
      <t xml:space="preserve">25 </t>
    </r>
    <r>
      <rPr>
        <sz val="10"/>
        <rFont val="Preeti"/>
      </rPr>
      <t>u]h d]lडod -०</t>
    </r>
    <r>
      <rPr>
        <sz val="10"/>
        <rFont val="Calibri"/>
        <family val="2"/>
        <scheme val="minor"/>
      </rPr>
      <t>.</t>
    </r>
    <r>
      <rPr>
        <sz val="10"/>
        <rFont val="Preeti"/>
      </rPr>
      <t>४८  / ०</t>
    </r>
    <r>
      <rPr>
        <sz val="10"/>
        <rFont val="Calibri"/>
        <family val="2"/>
        <scheme val="minor"/>
      </rPr>
      <t>.</t>
    </r>
    <r>
      <rPr>
        <sz val="10"/>
        <rFont val="Preeti"/>
      </rPr>
      <t>४६  Pd= Pd=_</t>
    </r>
  </si>
  <si>
    <r>
      <rPr>
        <sz val="11"/>
        <color theme="1"/>
        <rFont val="Calibri"/>
        <family val="2"/>
        <scheme val="minor"/>
      </rPr>
      <t xml:space="preserve">२६ </t>
    </r>
    <r>
      <rPr>
        <sz val="10"/>
        <rFont val="Preeti"/>
      </rPr>
      <t>u]h हेभी -०</t>
    </r>
    <r>
      <rPr>
        <sz val="10"/>
        <rFont val="Calibri"/>
        <family val="2"/>
        <scheme val="minor"/>
      </rPr>
      <t>.</t>
    </r>
    <r>
      <rPr>
        <sz val="10"/>
        <rFont val="Preeti"/>
      </rPr>
      <t>४०  / ०</t>
    </r>
    <r>
      <rPr>
        <sz val="10"/>
        <rFont val="Calibri"/>
        <family val="2"/>
        <scheme val="minor"/>
      </rPr>
      <t>.</t>
    </r>
    <r>
      <rPr>
        <sz val="10"/>
        <rFont val="Preeti"/>
      </rPr>
      <t>४१  Pd= Pd=_</t>
    </r>
  </si>
  <si>
    <t>Kn]g l;ट चौडा ३ फिट</t>
  </si>
  <si>
    <r>
      <t xml:space="preserve">२४ u]h ;fbf </t>
    </r>
    <r>
      <rPr>
        <sz val="9"/>
        <rFont val="Preeti"/>
      </rPr>
      <t>हेभी</t>
    </r>
  </si>
  <si>
    <r>
      <t xml:space="preserve">२६ u]h /+uLg </t>
    </r>
    <r>
      <rPr>
        <sz val="9"/>
        <rFont val="Preeti"/>
      </rPr>
      <t>हेभी</t>
    </r>
  </si>
  <si>
    <t>laटुldg jf;/</t>
  </si>
  <si>
    <t>८ dL=dL gटjf]Nट</t>
  </si>
  <si>
    <r>
      <t xml:space="preserve">H- Span जस्ता पाता </t>
    </r>
    <r>
      <rPr>
        <b/>
        <sz val="8"/>
        <rFont val="Calibri"/>
        <family val="2"/>
        <scheme val="minor"/>
      </rPr>
      <t>(०.४० mm)</t>
    </r>
  </si>
  <si>
    <r>
      <rPr>
        <b/>
        <sz val="9"/>
        <rFont val="Calibri"/>
        <family val="2"/>
        <scheme val="minor"/>
      </rPr>
      <t>UPVC Sliding Windows</t>
    </r>
    <r>
      <rPr>
        <sz val="9"/>
        <rFont val="Calibri"/>
        <family val="2"/>
        <scheme val="minor"/>
      </rPr>
      <t xml:space="preserve"> Frame (80/50mm), Sliding window sash (38/62mm) with net all complete inside 1.5 mm galvanized reinforcement, 5 mm clear glass (white colour) including the cost of materials and labour and fixing and fitting all complete</t>
    </r>
  </si>
  <si>
    <r>
      <rPr>
        <b/>
        <sz val="9"/>
        <rFont val="Calibri"/>
        <family val="2"/>
        <scheme val="minor"/>
      </rPr>
      <t>UPVC Door</t>
    </r>
    <r>
      <rPr>
        <sz val="9"/>
        <rFont val="Calibri"/>
        <family val="2"/>
        <scheme val="minor"/>
      </rPr>
      <t xml:space="preserve"> Frame (80/50mm), door  frame 112/42 mm door sash 80*200mm pannel, inside 1.5 mm galvanized reinforcement, 5 mm clear glass (White colour) including the cost of materials and labour and fixing and fitting all complete</t>
    </r>
  </si>
  <si>
    <r>
      <rPr>
        <b/>
        <sz val="9"/>
        <rFont val="Calibri"/>
        <family val="2"/>
        <scheme val="minor"/>
      </rPr>
      <t>UPVC casement</t>
    </r>
    <r>
      <rPr>
        <sz val="9"/>
        <rFont val="Calibri"/>
        <family val="2"/>
        <scheme val="minor"/>
      </rPr>
      <t xml:space="preserve"> Window(60*72mm), sash inside 1.5 mm galvanized reinforcement, 5 mm clear glass (White colour) including the cost of materials and labour and fixing and fitting all complete</t>
    </r>
  </si>
  <si>
    <r>
      <rPr>
        <b/>
        <sz val="9"/>
        <rFont val="Calibri"/>
        <family val="2"/>
        <scheme val="minor"/>
      </rPr>
      <t>UPVC door</t>
    </r>
    <r>
      <rPr>
        <sz val="9"/>
        <rFont val="Calibri"/>
        <family val="2"/>
        <scheme val="minor"/>
      </rPr>
      <t xml:space="preserve"> Frame (60*58mm),Sash 102*60mm (Special), door pannel 18*200 mm, inside 1.5 mm galvanized reinforcement, 5 mm clear glass (White colour) including the cost of materials and labour and fixing and fitting all complete</t>
    </r>
  </si>
  <si>
    <r>
      <rPr>
        <b/>
        <sz val="9"/>
        <rFont val="Calibri"/>
        <family val="2"/>
        <scheme val="minor"/>
      </rPr>
      <t>Aluminium Sliding Window without ventilation</t>
    </r>
    <r>
      <rPr>
        <sz val="9"/>
        <rFont val="Calibri"/>
        <family val="2"/>
        <scheme val="minor"/>
      </rPr>
      <t xml:space="preserve">  with naturally anodized aluminium (section 101.6mm*44mm*1.5 mm)  with 5mm th. clear glass and steel net  including materials and labour and fixing and fitting all complete (</t>
    </r>
    <r>
      <rPr>
        <b/>
        <sz val="9"/>
        <rFont val="Calibri"/>
        <family val="2"/>
        <scheme val="minor"/>
      </rPr>
      <t>Size &gt;30 Sq. ft</t>
    </r>
    <r>
      <rPr>
        <sz val="9"/>
        <rFont val="Calibri"/>
        <family val="2"/>
        <scheme val="minor"/>
      </rPr>
      <t>)</t>
    </r>
  </si>
  <si>
    <r>
      <rPr>
        <b/>
        <sz val="9"/>
        <rFont val="Calibri"/>
        <family val="2"/>
        <scheme val="minor"/>
      </rPr>
      <t>Aluminium Sliding Window with fixed ventilation</t>
    </r>
    <r>
      <rPr>
        <sz val="9"/>
        <rFont val="Calibri"/>
        <family val="2"/>
        <scheme val="minor"/>
      </rPr>
      <t xml:space="preserve"> with naturally anodized aluminium (section 101.6mm*44mm*1.5 mm)  with 5mm th. clear glass and steel net including materials and labour and fixing and fitting all complete </t>
    </r>
    <r>
      <rPr>
        <b/>
        <sz val="9"/>
        <rFont val="Calibri"/>
        <family val="2"/>
        <scheme val="minor"/>
      </rPr>
      <t>(Size &gt;30 Sq. ft)</t>
    </r>
  </si>
  <si>
    <r>
      <rPr>
        <b/>
        <sz val="9"/>
        <rFont val="Calibri"/>
        <family val="2"/>
        <scheme val="minor"/>
      </rPr>
      <t>Aluminium Sliding Window with sliding ventilation</t>
    </r>
    <r>
      <rPr>
        <sz val="9"/>
        <rFont val="Calibri"/>
        <family val="2"/>
        <scheme val="minor"/>
      </rPr>
      <t xml:space="preserve"> with naturally anodized aluminium (section 101.6mm*44mm*1.5 mm)  with 5mm th. clear glass and steel net including materials and labour and fixing and fitting all complete </t>
    </r>
    <r>
      <rPr>
        <b/>
        <sz val="9"/>
        <rFont val="Calibri"/>
        <family val="2"/>
        <scheme val="minor"/>
      </rPr>
      <t>(Size &gt;30 Sq. ft)</t>
    </r>
  </si>
  <si>
    <r>
      <rPr>
        <b/>
        <sz val="9"/>
        <rFont val="Calibri"/>
        <family val="2"/>
        <scheme val="minor"/>
      </rPr>
      <t>Aluminium Sliding Window without ventilation</t>
    </r>
    <r>
      <rPr>
        <sz val="9"/>
        <rFont val="Calibri"/>
        <family val="2"/>
        <scheme val="minor"/>
      </rPr>
      <t xml:space="preserve">  with naturally anodized aluminium (section 101.6mm*44mm*1.5 mm)  with 5mm th. clear glass and steel net including materials and labour and fixing and fitting all complete (</t>
    </r>
    <r>
      <rPr>
        <b/>
        <sz val="9"/>
        <rFont val="Calibri"/>
        <family val="2"/>
        <scheme val="minor"/>
      </rPr>
      <t>Size 20-30 Sq. ft</t>
    </r>
    <r>
      <rPr>
        <sz val="9"/>
        <rFont val="Calibri"/>
        <family val="2"/>
        <scheme val="minor"/>
      </rPr>
      <t>)</t>
    </r>
  </si>
  <si>
    <r>
      <rPr>
        <b/>
        <sz val="9"/>
        <rFont val="Calibri"/>
        <family val="2"/>
        <scheme val="minor"/>
      </rPr>
      <t>Aluminium Sliding Window with fixed ventilation</t>
    </r>
    <r>
      <rPr>
        <sz val="9"/>
        <rFont val="Calibri"/>
        <family val="2"/>
        <scheme val="minor"/>
      </rPr>
      <t xml:space="preserve">  with naturally anodized aluminium (section 101.6mm*44mm*1.5 mm)  with 5mm th. clear glass and steel net including materials and labour and fixing and fitting all complete (</t>
    </r>
    <r>
      <rPr>
        <b/>
        <sz val="9"/>
        <rFont val="Calibri"/>
        <family val="2"/>
        <scheme val="minor"/>
      </rPr>
      <t>Size 20-30 Sq. ft</t>
    </r>
    <r>
      <rPr>
        <sz val="9"/>
        <rFont val="Calibri"/>
        <family val="2"/>
        <scheme val="minor"/>
      </rPr>
      <t>)</t>
    </r>
  </si>
  <si>
    <r>
      <rPr>
        <b/>
        <sz val="9"/>
        <rFont val="Calibri"/>
        <family val="2"/>
        <scheme val="minor"/>
      </rPr>
      <t>Aluminium Sliding Window with sliding ventilation</t>
    </r>
    <r>
      <rPr>
        <sz val="9"/>
        <rFont val="Calibri"/>
        <family val="2"/>
        <scheme val="minor"/>
      </rPr>
      <t xml:space="preserve">  with naturally anodized aluminium (section 101.6mm*44mm*1.5 mm)  with 5mm th. clear glass and steel net including materials and labour and fixing and fitting all complete (</t>
    </r>
    <r>
      <rPr>
        <b/>
        <sz val="9"/>
        <rFont val="Calibri"/>
        <family val="2"/>
        <scheme val="minor"/>
      </rPr>
      <t>Size 20-30 Sq. ft</t>
    </r>
    <r>
      <rPr>
        <sz val="9"/>
        <rFont val="Calibri"/>
        <family val="2"/>
        <scheme val="minor"/>
      </rPr>
      <t>)</t>
    </r>
  </si>
  <si>
    <r>
      <rPr>
        <b/>
        <sz val="9"/>
        <rFont val="Calibri"/>
        <family val="2"/>
        <scheme val="minor"/>
      </rPr>
      <t xml:space="preserve">Aluminium Swing Door </t>
    </r>
    <r>
      <rPr>
        <sz val="9"/>
        <rFont val="Calibri"/>
        <family val="2"/>
        <scheme val="minor"/>
      </rPr>
      <t>with naturally anodized aluminium (section 101.6mm*44mm*1.5 mm)  with 5mm th. clear glass including materials and labour and fixing and fitting all complete (</t>
    </r>
    <r>
      <rPr>
        <b/>
        <sz val="9"/>
        <rFont val="Calibri"/>
        <family val="2"/>
        <scheme val="minor"/>
      </rPr>
      <t>Size &gt; 21Sq. ft</t>
    </r>
    <r>
      <rPr>
        <sz val="9"/>
        <rFont val="Calibri"/>
        <family val="2"/>
        <scheme val="minor"/>
      </rPr>
      <t>)</t>
    </r>
  </si>
  <si>
    <r>
      <rPr>
        <b/>
        <sz val="9"/>
        <rFont val="Calibri"/>
        <family val="2"/>
        <scheme val="minor"/>
      </rPr>
      <t xml:space="preserve">Aluminium Ventilation Louver </t>
    </r>
    <r>
      <rPr>
        <sz val="9"/>
        <rFont val="Calibri"/>
        <family val="2"/>
        <scheme val="minor"/>
      </rPr>
      <t>with naturally anodized aluminium (section 101.6mm*44mm*1.5 mm)  with 5mm th. clear glass including materials and labour and fixing and fitting all complete</t>
    </r>
  </si>
  <si>
    <r>
      <rPr>
        <b/>
        <sz val="9"/>
        <rFont val="Calibri"/>
        <family val="2"/>
        <scheme val="minor"/>
      </rPr>
      <t xml:space="preserve">Aluminium Partition </t>
    </r>
    <r>
      <rPr>
        <sz val="9"/>
        <rFont val="Calibri"/>
        <family val="2"/>
        <scheme val="minor"/>
      </rPr>
      <t>with naturally anodized aluminium (section 62mm* 38mm* 1.5mm) with/without clear glass including materials and labour and fixing and fitting all complete</t>
    </r>
  </si>
  <si>
    <t>cfNd"lgod km\]dsf] tof/L emofn, ढोsf lkmlटङ्ग ;lxt</t>
  </si>
  <si>
    <r>
      <t xml:space="preserve">Stainless Steel Railing with 2" dia top, 1.5" dia middle and bottom pipe  in </t>
    </r>
    <r>
      <rPr>
        <b/>
        <sz val="9"/>
        <rFont val="Calibri"/>
        <family val="2"/>
        <scheme val="minor"/>
      </rPr>
      <t>4 rows total</t>
    </r>
    <r>
      <rPr>
        <sz val="9"/>
        <rFont val="Calibri"/>
        <family val="2"/>
        <scheme val="minor"/>
      </rPr>
      <t>, 2" dia posts at ~1m c/c  finish clear height including the cost of materials and labour and fixing and ftting all complete</t>
    </r>
  </si>
  <si>
    <r>
      <t xml:space="preserve">Stainless Steel Railing with 2" dia top, 1" dia middle and bottom pipe  in </t>
    </r>
    <r>
      <rPr>
        <b/>
        <sz val="9"/>
        <rFont val="Calibri"/>
        <family val="2"/>
        <scheme val="minor"/>
      </rPr>
      <t>4 rows total</t>
    </r>
    <r>
      <rPr>
        <sz val="9"/>
        <rFont val="Calibri"/>
        <family val="2"/>
        <scheme val="minor"/>
      </rPr>
      <t>, 2" dia posts at ~1m c/c  finish clear height including the cost of materials and labour and fixing and ftting all complete</t>
    </r>
  </si>
  <si>
    <r>
      <t xml:space="preserve">Stainless Steel Railing with 2" dia top, 1" dia middle and bottom pipe  in </t>
    </r>
    <r>
      <rPr>
        <b/>
        <sz val="9"/>
        <rFont val="Calibri"/>
        <family val="2"/>
        <scheme val="minor"/>
      </rPr>
      <t>3 rows total</t>
    </r>
    <r>
      <rPr>
        <sz val="9"/>
        <rFont val="Calibri"/>
        <family val="2"/>
        <scheme val="minor"/>
      </rPr>
      <t>, 2" dia posts at ~1m c/c  finish clear height including the cost of materials and labour and fixing and ftting all complete</t>
    </r>
  </si>
  <si>
    <r>
      <t xml:space="preserve">Stainless Steel Railing with 1.5" dia top, 1" dia middle and bottom pipe  in </t>
    </r>
    <r>
      <rPr>
        <b/>
        <sz val="9"/>
        <rFont val="Calibri"/>
        <family val="2"/>
        <scheme val="minor"/>
      </rPr>
      <t>3 rows total</t>
    </r>
    <r>
      <rPr>
        <sz val="9"/>
        <rFont val="Calibri"/>
        <family val="2"/>
        <scheme val="minor"/>
      </rPr>
      <t>, 1.5" dia posts at ~1m c/c  finish clear height including the cost of materials and labour and fixing and ftting all complete</t>
    </r>
  </si>
  <si>
    <t>:6] OG;'n]6/ *)Î%%</t>
  </si>
  <si>
    <t>:6] OG;'n]6 -!!)Î&amp;%_</t>
  </si>
  <si>
    <r>
      <t>kmnfdsf] Rofgn</t>
    </r>
    <r>
      <rPr>
        <sz val="12"/>
        <rFont val="Calibri"/>
        <family val="2"/>
        <scheme val="minor"/>
      </rPr>
      <t xml:space="preserve"> २*४*२</t>
    </r>
  </si>
  <si>
    <r>
      <t>PËn kmnfdsf] २</t>
    </r>
    <r>
      <rPr>
        <sz val="12"/>
        <rFont val="Calibri"/>
        <family val="2"/>
        <scheme val="minor"/>
      </rPr>
      <t>*</t>
    </r>
    <r>
      <rPr>
        <sz val="12"/>
        <rFont val="Preeti"/>
      </rPr>
      <t>२</t>
    </r>
  </si>
  <si>
    <r>
      <t>:6] jfo/ &amp;÷!@</t>
    </r>
    <r>
      <rPr>
        <sz val="12"/>
        <rFont val="Calibri"/>
        <family val="2"/>
        <scheme val="minor"/>
      </rPr>
      <t xml:space="preserve"> SWG</t>
    </r>
  </si>
  <si>
    <r>
      <t xml:space="preserve"> @)) </t>
    </r>
    <r>
      <rPr>
        <sz val="12"/>
        <rFont val="Calibri"/>
        <family val="2"/>
        <scheme val="minor"/>
      </rPr>
      <t>A. Kit kat fuse</t>
    </r>
  </si>
  <si>
    <r>
      <t xml:space="preserve">#)) </t>
    </r>
    <r>
      <rPr>
        <sz val="12"/>
        <rFont val="Calibri"/>
        <family val="2"/>
        <scheme val="minor"/>
      </rPr>
      <t>A. Kit kat fuse</t>
    </r>
  </si>
  <si>
    <r>
      <t xml:space="preserve"> $)) </t>
    </r>
    <r>
      <rPr>
        <sz val="12"/>
        <rFont val="Calibri"/>
        <family val="2"/>
        <scheme val="minor"/>
      </rPr>
      <t>A. Kit kat fuse</t>
    </r>
  </si>
  <si>
    <r>
      <t xml:space="preserve"> %)) </t>
    </r>
    <r>
      <rPr>
        <sz val="12"/>
        <rFont val="Calibri"/>
        <family val="2"/>
        <scheme val="minor"/>
      </rPr>
      <t>A. Kit kat fuse</t>
    </r>
  </si>
  <si>
    <r>
      <t xml:space="preserve">)=)# </t>
    </r>
    <r>
      <rPr>
        <sz val="12"/>
        <rFont val="Calibri"/>
        <family val="2"/>
        <scheme val="minor"/>
      </rPr>
      <t xml:space="preserve">sq.in. ACSR </t>
    </r>
    <r>
      <rPr>
        <sz val="12"/>
        <rFont val="Preeti"/>
      </rPr>
      <t>s08S6/</t>
    </r>
  </si>
  <si>
    <r>
      <rPr>
        <sz val="10"/>
        <rFont val="Calibri"/>
        <family val="2"/>
        <scheme val="minor"/>
      </rPr>
      <t xml:space="preserve">०.१ sq in ACSR </t>
    </r>
    <r>
      <rPr>
        <sz val="10"/>
        <rFont val="Preeti"/>
      </rPr>
      <t>कन्डक्टर</t>
    </r>
  </si>
  <si>
    <r>
      <t xml:space="preserve"> ^ </t>
    </r>
    <r>
      <rPr>
        <sz val="14"/>
        <rFont val="Preeti"/>
      </rPr>
      <t>P</t>
    </r>
    <r>
      <rPr>
        <sz val="12"/>
        <rFont val="Preeti"/>
      </rPr>
      <t>=</t>
    </r>
    <r>
      <rPr>
        <sz val="12"/>
        <rFont val="Calibri"/>
        <family val="2"/>
        <scheme val="minor"/>
      </rPr>
      <t xml:space="preserve"> MCB</t>
    </r>
  </si>
  <si>
    <t>सेट</t>
  </si>
  <si>
    <r>
      <t>#) P</t>
    </r>
    <r>
      <rPr>
        <sz val="12"/>
        <rFont val="Calibri"/>
        <family val="2"/>
        <scheme val="minor"/>
      </rPr>
      <t xml:space="preserve"> (MCB ) (threePhase)</t>
    </r>
  </si>
  <si>
    <r>
      <t>%–#)  P  (</t>
    </r>
    <r>
      <rPr>
        <sz val="12"/>
        <rFont val="Cambria"/>
        <family val="1"/>
        <scheme val="major"/>
      </rPr>
      <t>Single Phase metre )</t>
    </r>
  </si>
  <si>
    <r>
      <t xml:space="preserve">^ dL=dL ;le{; s]jn </t>
    </r>
    <r>
      <rPr>
        <sz val="12"/>
        <rFont val="Cambria"/>
        <family val="1"/>
        <scheme val="major"/>
      </rPr>
      <t>(Concentric)</t>
    </r>
  </si>
  <si>
    <t>jfy÷टjfOn]टsf nfuL cfjZos ;fdfu|Lx?</t>
  </si>
  <si>
    <r>
      <rPr>
        <sz val="10"/>
        <rFont val="Calibri"/>
        <family val="2"/>
        <scheme val="minor"/>
      </rPr>
      <t>16" x 22"</t>
    </r>
    <r>
      <rPr>
        <sz val="10"/>
        <rFont val="Preeti"/>
      </rPr>
      <t xml:space="preserve"> सादा Kofg;]ट -OlGडog plड;f_ वा सो सरह</t>
    </r>
  </si>
  <si>
    <r>
      <rPr>
        <sz val="10"/>
        <rFont val="Cambria"/>
        <family val="1"/>
        <scheme val="major"/>
      </rPr>
      <t>16" x 22"</t>
    </r>
    <r>
      <rPr>
        <sz val="10"/>
        <rFont val="Preeti"/>
        <family val="2"/>
      </rPr>
      <t xml:space="preserve"> रंगिन Kofg;]ट -OlGडog plड;f_ वा सो सरह</t>
    </r>
  </si>
  <si>
    <r>
      <t xml:space="preserve">sdf]ड Un]h ;fwf/ण </t>
    </r>
    <r>
      <rPr>
        <sz val="10"/>
        <rFont val="Calibri"/>
        <family val="2"/>
        <scheme val="minor"/>
      </rPr>
      <t>(</t>
    </r>
    <r>
      <rPr>
        <sz val="10"/>
        <rFont val="Preeti"/>
      </rPr>
      <t>se/ tyf lkmlटङ्ग ;lxt</t>
    </r>
    <r>
      <rPr>
        <sz val="10"/>
        <rFont val="Calibri"/>
        <family val="2"/>
        <scheme val="minor"/>
      </rPr>
      <t>)</t>
    </r>
  </si>
  <si>
    <r>
      <t>o'l/gn -k"?ifsf] nfuL_</t>
    </r>
    <r>
      <rPr>
        <sz val="12"/>
        <rFont val="Preeti"/>
      </rPr>
      <t xml:space="preserve"> </t>
    </r>
    <r>
      <rPr>
        <sz val="12"/>
        <rFont val="Calibri"/>
        <family val="2"/>
        <scheme val="minor"/>
      </rPr>
      <t>१०'' X १२''</t>
    </r>
  </si>
  <si>
    <r>
      <t>o'l/gn -k"?ifsf] nfuL_</t>
    </r>
    <r>
      <rPr>
        <sz val="12"/>
        <rFont val="Preeti"/>
      </rPr>
      <t xml:space="preserve"> </t>
    </r>
    <r>
      <rPr>
        <sz val="12"/>
        <rFont val="Calibri"/>
        <family val="2"/>
        <scheme val="minor"/>
      </rPr>
      <t>१२'' X २४''</t>
    </r>
  </si>
  <si>
    <r>
      <rPr>
        <sz val="10"/>
        <rFont val="Calibri"/>
        <family val="2"/>
        <scheme val="minor"/>
      </rPr>
      <t xml:space="preserve">12" x 18" </t>
    </r>
    <r>
      <rPr>
        <sz val="10"/>
        <rFont val="Preeti"/>
      </rPr>
      <t>jf; j]l;g -;]/fdLs_</t>
    </r>
  </si>
  <si>
    <r>
      <rPr>
        <sz val="10"/>
        <rFont val="Calibri"/>
        <family val="2"/>
        <scheme val="minor"/>
      </rPr>
      <t>16</t>
    </r>
    <r>
      <rPr>
        <sz val="10"/>
        <rFont val="Preeti"/>
      </rPr>
      <t xml:space="preserve">Æ </t>
    </r>
    <r>
      <rPr>
        <sz val="10"/>
        <rFont val="Cambria"/>
        <family val="1"/>
        <scheme val="major"/>
      </rPr>
      <t>x 22</t>
    </r>
    <r>
      <rPr>
        <sz val="10"/>
        <rFont val="Preeti"/>
      </rPr>
      <t>Æ jf; j]l;g -;]/fdLs_</t>
    </r>
  </si>
  <si>
    <r>
      <rPr>
        <sz val="10"/>
        <rFont val="Preeti"/>
      </rPr>
      <t xml:space="preserve">१६Æ </t>
    </r>
    <r>
      <rPr>
        <sz val="10"/>
        <rFont val="Cambria"/>
        <family val="1"/>
        <scheme val="major"/>
      </rPr>
      <t>x २०</t>
    </r>
    <r>
      <rPr>
        <sz val="10"/>
        <rFont val="Preeti"/>
      </rPr>
      <t>Æ jf; j]l;g -;]/fdLs_</t>
    </r>
  </si>
  <si>
    <r>
      <t>sg{/ j]l;g</t>
    </r>
    <r>
      <rPr>
        <sz val="11"/>
        <rFont val="Preeti"/>
      </rPr>
      <t xml:space="preserve"> १२Æ x १५Æ</t>
    </r>
    <r>
      <rPr>
        <sz val="10"/>
        <rFont val="Preeti"/>
      </rPr>
      <t xml:space="preserve"> -;]/fdLs_</t>
    </r>
  </si>
  <si>
    <r>
      <rPr>
        <sz val="10"/>
        <rFont val="Calibri"/>
        <family val="2"/>
        <scheme val="minor"/>
      </rPr>
      <t>१/२"</t>
    </r>
    <r>
      <rPr>
        <sz val="10"/>
        <rFont val="Preeti"/>
      </rPr>
      <t xml:space="preserve"> Jof; jf; j]l;g sg]Szg kfOk १२Æ</t>
    </r>
  </si>
  <si>
    <r>
      <rPr>
        <sz val="10"/>
        <rFont val="Cambria"/>
        <family val="1"/>
        <scheme val="major"/>
      </rPr>
      <t>१/२"</t>
    </r>
    <r>
      <rPr>
        <sz val="10"/>
        <rFont val="Preeti"/>
      </rPr>
      <t xml:space="preserve"> Jof; jf; j]l;g sg]Szg kfOk २४Æ</t>
    </r>
  </si>
  <si>
    <r>
      <rPr>
        <sz val="10"/>
        <rFont val="Cambria"/>
        <family val="1"/>
        <scheme val="major"/>
      </rPr>
      <t xml:space="preserve">1/2" </t>
    </r>
    <r>
      <rPr>
        <sz val="10"/>
        <rFont val="Preeti"/>
      </rPr>
      <t>Jof; jf; j]l;g sg]Szg kfOk ३६Æ</t>
    </r>
  </si>
  <si>
    <r>
      <rPr>
        <sz val="10"/>
        <rFont val="Cambria"/>
        <family val="1"/>
        <scheme val="major"/>
      </rPr>
      <t xml:space="preserve">1/2" </t>
    </r>
    <r>
      <rPr>
        <sz val="10"/>
        <rFont val="Preeti"/>
      </rPr>
      <t>lh=cfO{ lgKkn -१२ dL=dL= nfdf] ६ dL=dL= /ड j]lNडङ्ग ;lxt_</t>
    </r>
  </si>
  <si>
    <r>
      <rPr>
        <sz val="10"/>
        <rFont val="Cambria"/>
        <family val="1"/>
        <scheme val="major"/>
      </rPr>
      <t xml:space="preserve">1" </t>
    </r>
    <r>
      <rPr>
        <sz val="10"/>
        <rFont val="Preeti"/>
      </rPr>
      <t>lh=cfO{ lgKkn -१२ dL=dL= nfdf] ६ dL=dL= /ड j]lNडङ्ग ;lxt_</t>
    </r>
  </si>
  <si>
    <r>
      <t xml:space="preserve">:टLn  </t>
    </r>
    <r>
      <rPr>
        <sz val="10"/>
        <rFont val="Cambria"/>
        <family val="1"/>
        <scheme val="major"/>
      </rPr>
      <t xml:space="preserve">(१६" * १८") </t>
    </r>
    <r>
      <rPr>
        <sz val="10"/>
        <rFont val="Preeti"/>
      </rPr>
      <t>d]lडod डo"टL</t>
    </r>
  </si>
  <si>
    <r>
      <t xml:space="preserve">:टLn  </t>
    </r>
    <r>
      <rPr>
        <sz val="10"/>
        <rFont val="Cambria"/>
        <family val="1"/>
        <scheme val="major"/>
      </rPr>
      <t xml:space="preserve">(२४" * १८") </t>
    </r>
    <r>
      <rPr>
        <sz val="10"/>
        <rFont val="Preeti"/>
      </rPr>
      <t>d]lडod डo"टL</t>
    </r>
  </si>
  <si>
    <r>
      <t xml:space="preserve">:टLn  </t>
    </r>
    <r>
      <rPr>
        <sz val="10"/>
        <rFont val="Cambria"/>
        <family val="1"/>
        <scheme val="major"/>
      </rPr>
      <t xml:space="preserve">(३७" * १८") </t>
    </r>
    <r>
      <rPr>
        <sz val="10"/>
        <rFont val="Preeti"/>
      </rPr>
      <t>d]lडod डo"टL</t>
    </r>
  </si>
  <si>
    <t>टाj]n /ड x]eL :टLn</t>
  </si>
  <si>
    <t>टाj]n /ड  ;fwf/ण :टLn</t>
  </si>
  <si>
    <t>;f]ks]; ;fwf/ण</t>
  </si>
  <si>
    <r>
      <t>km]G;L P]gf</t>
    </r>
    <r>
      <rPr>
        <sz val="10"/>
        <rFont val="Cambria"/>
        <family val="1"/>
        <scheme val="major"/>
      </rPr>
      <t xml:space="preserve"> 16" x 22"</t>
    </r>
  </si>
  <si>
    <t>टाon tyf dfj{n</t>
  </si>
  <si>
    <t>Un]h टाon -ef/tLo_</t>
  </si>
  <si>
    <r>
      <rPr>
        <sz val="10"/>
        <rFont val="Cambria"/>
        <family val="1"/>
        <scheme val="major"/>
      </rPr>
      <t xml:space="preserve">12" x 8" </t>
    </r>
    <r>
      <rPr>
        <sz val="10"/>
        <rFont val="Preeti"/>
      </rPr>
      <t>;fOh -jfn_</t>
    </r>
  </si>
  <si>
    <r>
      <t xml:space="preserve">पेटी </t>
    </r>
    <r>
      <rPr>
        <sz val="10"/>
        <rFont val="Cambria"/>
        <family val="1"/>
        <scheme val="major"/>
      </rPr>
      <t>(१० व.फीट)</t>
    </r>
  </si>
  <si>
    <r>
      <rPr>
        <sz val="10"/>
        <rFont val="Cambria"/>
        <family val="1"/>
        <scheme val="major"/>
      </rPr>
      <t>12" x 1२"</t>
    </r>
    <r>
      <rPr>
        <sz val="10"/>
        <rFont val="Preeti"/>
      </rPr>
      <t xml:space="preserve"> ;fOh -kmnf]/_</t>
    </r>
  </si>
  <si>
    <r>
      <rPr>
        <sz val="10"/>
        <rFont val="Cambria"/>
        <family val="1"/>
        <scheme val="major"/>
      </rPr>
      <t xml:space="preserve">2'x2' </t>
    </r>
    <r>
      <rPr>
        <sz val="10"/>
        <rFont val="Preeti"/>
      </rPr>
      <t xml:space="preserve"> ;fOh -kmnf]/_</t>
    </r>
  </si>
  <si>
    <t>j=kmLट=</t>
  </si>
  <si>
    <t>df]hfOs टाOn ;fwf/ण</t>
  </si>
  <si>
    <t>df]hfOs टाOn km]G;L</t>
  </si>
  <si>
    <t>u|]gfOट</t>
  </si>
  <si>
    <t>dfj{n १५ ld=ld= afSnf]</t>
  </si>
  <si>
    <t>jfट/k|"km sDkfण्pण्ड</t>
  </si>
  <si>
    <t>k"lटg</t>
  </si>
  <si>
    <t>Uof; uLh/ ;Dk"ण{ lkmटिङ्ग ;lxt -l;lnण्डर / afx]s_</t>
  </si>
  <si>
    <r>
      <t xml:space="preserve">स्टिल टंकी </t>
    </r>
    <r>
      <rPr>
        <sz val="10"/>
        <rFont val="Cambria"/>
        <family val="1"/>
        <scheme val="major"/>
      </rPr>
      <t>(पन्चकन्या वा सो सरह)</t>
    </r>
  </si>
  <si>
    <t>lgdf{ण ;fdfu|Lx?sf] ljj/ण</t>
  </si>
  <si>
    <t xml:space="preserve">३ dL=dL </t>
  </si>
  <si>
    <t xml:space="preserve">४ dL=dL </t>
  </si>
  <si>
    <t xml:space="preserve">५ dL=dL </t>
  </si>
  <si>
    <r>
      <rPr>
        <sz val="10"/>
        <rFont val="Cambria"/>
        <family val="1"/>
        <scheme val="major"/>
      </rPr>
      <t>0.5" -1"</t>
    </r>
    <r>
      <rPr>
        <sz val="10"/>
        <rFont val="Preeti"/>
      </rPr>
      <t xml:space="preserve"> l;;f} sfठsf]</t>
    </r>
  </si>
  <si>
    <r>
      <rPr>
        <sz val="10"/>
        <rFont val="Cambria"/>
        <family val="1"/>
        <scheme val="major"/>
      </rPr>
      <t>1" -1.5</t>
    </r>
    <r>
      <rPr>
        <sz val="10"/>
        <rFont val="Preeti"/>
      </rPr>
      <t xml:space="preserve"> l;;f} sfठsf]</t>
    </r>
  </si>
  <si>
    <r>
      <rPr>
        <sz val="10"/>
        <rFont val="Cambria"/>
        <family val="1"/>
        <scheme val="major"/>
      </rPr>
      <t>0.5" -1"</t>
    </r>
    <r>
      <rPr>
        <sz val="10"/>
        <rFont val="Preeti"/>
      </rPr>
      <t xml:space="preserve"> s"sfठ sfठsf]</t>
    </r>
  </si>
  <si>
    <r>
      <rPr>
        <sz val="10"/>
        <rFont val="Cambria"/>
        <family val="1"/>
        <scheme val="major"/>
      </rPr>
      <t>1" -1.5"</t>
    </r>
    <r>
      <rPr>
        <sz val="10"/>
        <rFont val="Preeti"/>
      </rPr>
      <t xml:space="preserve"> s"sfठ sfठsf]</t>
    </r>
  </si>
  <si>
    <t>lngf]lgod sfk]{ट</t>
  </si>
  <si>
    <t>lg*n k~r sfk]{ट</t>
  </si>
  <si>
    <t>a]nlhod sfk]{ट</t>
  </si>
  <si>
    <t>kfs]{lट+u -l;;f}+ lngf]lnod_</t>
  </si>
  <si>
    <t>प्लाइउड Commercial</t>
  </si>
  <si>
    <t>sfठsf] ln:टL</t>
  </si>
  <si>
    <t>sfk]{ट</t>
  </si>
  <si>
    <t>१० dL=dL=</t>
  </si>
  <si>
    <t>१२ dL=dL=</t>
  </si>
  <si>
    <t xml:space="preserve">टLs KnfO </t>
  </si>
  <si>
    <t>४ dL=dL=</t>
  </si>
  <si>
    <t>९ dL=dL=</t>
  </si>
  <si>
    <t>s[lif, jg, e"-;+/If)f cflb ;+u ;DjlGwt</t>
  </si>
  <si>
    <t>sfk{]6 b'af] / चाइनिज दुबो</t>
  </si>
  <si>
    <t>vfnL] df}/L3f/ !))% 6'gL</t>
  </si>
  <si>
    <r>
      <t>ld</t>
    </r>
    <r>
      <rPr>
        <sz val="10"/>
        <rFont val="Cambria"/>
        <family val="1"/>
        <scheme val="major"/>
      </rPr>
      <t>.</t>
    </r>
    <r>
      <rPr>
        <sz val="10"/>
        <rFont val="Preeti"/>
      </rPr>
      <t>र</t>
    </r>
  </si>
  <si>
    <r>
      <t xml:space="preserve">cnf}rL lj?af </t>
    </r>
    <r>
      <rPr>
        <sz val="10"/>
        <rFont val="Cambria"/>
        <family val="1"/>
        <scheme val="major"/>
      </rPr>
      <t>Seeding</t>
    </r>
  </si>
  <si>
    <t>sfa|f] cflb कटिंग</t>
  </si>
  <si>
    <t>j}+z :ofKnLङ्ग slटङ्ग</t>
  </si>
  <si>
    <t>nx/] lkkn कटिंग ;]ट</t>
  </si>
  <si>
    <t>डाn] घा;sf j]gf{ jडx/, s"टd]/f, vGo", lsDj' vl/b ubf{</t>
  </si>
  <si>
    <t>cld|;f] ;]ट\; vl/b ubf{</t>
  </si>
  <si>
    <t>;]ट\;</t>
  </si>
  <si>
    <r>
      <t>डाडव</t>
    </r>
    <r>
      <rPr>
        <sz val="10"/>
        <rFont val="Cambria"/>
        <family val="1"/>
        <scheme val="major"/>
      </rPr>
      <t>/</t>
    </r>
    <r>
      <rPr>
        <sz val="10"/>
        <rFont val="Preeti"/>
      </rPr>
      <t xml:space="preserve">किम्बु बिरुवा </t>
    </r>
    <r>
      <rPr>
        <sz val="10"/>
        <rFont val="Cambria"/>
        <family val="1"/>
        <scheme val="major"/>
      </rPr>
      <t>(</t>
    </r>
    <r>
      <rPr>
        <sz val="10"/>
        <rFont val="Preeti"/>
      </rPr>
      <t>कटिंग</t>
    </r>
    <r>
      <rPr>
        <sz val="10"/>
        <rFont val="Cambria"/>
        <family val="1"/>
        <scheme val="major"/>
      </rPr>
      <t>)</t>
    </r>
    <r>
      <rPr>
        <sz val="10"/>
        <rFont val="Preeti"/>
      </rPr>
      <t xml:space="preserve">,कम्तिमा ६ महिना जरा हालेको </t>
    </r>
  </si>
  <si>
    <r>
      <t xml:space="preserve">गोबर मोल </t>
    </r>
    <r>
      <rPr>
        <sz val="10"/>
        <rFont val="Cambria"/>
        <family val="1"/>
        <scheme val="major"/>
      </rPr>
      <t>(</t>
    </r>
    <r>
      <rPr>
        <sz val="10"/>
        <rFont val="Preeti"/>
      </rPr>
      <t xml:space="preserve">कम्तिमा २५ के.जी </t>
    </r>
    <r>
      <rPr>
        <sz val="10"/>
        <rFont val="Cambria"/>
        <family val="1"/>
        <scheme val="major"/>
      </rPr>
      <t>)</t>
    </r>
    <r>
      <rPr>
        <sz val="10"/>
        <rFont val="Preeti"/>
      </rPr>
      <t xml:space="preserve"> </t>
    </r>
  </si>
  <si>
    <r>
      <t xml:space="preserve">कफीको बीउ </t>
    </r>
    <r>
      <rPr>
        <sz val="10"/>
        <rFont val="Cambria"/>
        <family val="1"/>
        <scheme val="major"/>
      </rPr>
      <t>(</t>
    </r>
    <r>
      <rPr>
        <sz val="10"/>
        <rFont val="Preeti"/>
      </rPr>
      <t xml:space="preserve">जात खुलेको </t>
    </r>
    <r>
      <rPr>
        <sz val="10"/>
        <rFont val="Cambria"/>
        <family val="1"/>
        <scheme val="major"/>
      </rPr>
      <t>)</t>
    </r>
  </si>
  <si>
    <t>lqm;d; lट्र«</t>
  </si>
  <si>
    <t xml:space="preserve">lqmKटf]d]l/of </t>
  </si>
  <si>
    <t>&gt;Lvण्ड</t>
  </si>
  <si>
    <t>;ट</t>
  </si>
  <si>
    <t>v/gfkf] -१६ d'ठाf_</t>
  </si>
  <si>
    <t>kf]nLyLg y}nf] -२००u]h_</t>
  </si>
  <si>
    <t>स्टम्प slट+u</t>
  </si>
  <si>
    <t>k|lt गोटा</t>
  </si>
  <si>
    <t>क_ lटs</t>
  </si>
  <si>
    <t>ख_ cGo hft</t>
  </si>
  <si>
    <t>१_ l;/L;,jsfOnf],skf;,d;nf,l;dn,jj'/,sf+luof],Olkn,ट+fsL,sf]O/fnf] cflb-kf]lnlyg y}nf]df_</t>
  </si>
  <si>
    <r>
      <t>२_ lटs -</t>
    </r>
    <r>
      <rPr>
        <sz val="10"/>
        <rFont val="Cambria"/>
        <family val="1"/>
        <scheme val="major"/>
      </rPr>
      <t>3*7)</t>
    </r>
    <r>
      <rPr>
        <sz val="10"/>
        <rFont val="Preeti"/>
      </rPr>
      <t xml:space="preserve"> ;fOh</t>
    </r>
  </si>
  <si>
    <r>
      <t>३_ lटs (</t>
    </r>
    <r>
      <rPr>
        <sz val="10"/>
        <rFont val="Cambria"/>
        <family val="1"/>
        <scheme val="major"/>
      </rPr>
      <t>3*7)</t>
    </r>
    <r>
      <rPr>
        <sz val="10"/>
        <rFont val="Preeti"/>
      </rPr>
      <t xml:space="preserve"> ;fOh -Psf jif{ eGbf aदL pd]/sf]_</t>
    </r>
  </si>
  <si>
    <r>
      <t>४_ ;a} hftsf] Ps jif{ eGbf aदL pd]/sf] lj?jf -१०</t>
    </r>
    <r>
      <rPr>
        <sz val="10"/>
        <rFont val="Cambria"/>
        <family val="1"/>
        <scheme val="major"/>
      </rPr>
      <t>*</t>
    </r>
    <r>
      <rPr>
        <sz val="10"/>
        <rFont val="Preeti"/>
      </rPr>
      <t>१२_</t>
    </r>
  </si>
  <si>
    <r>
      <t xml:space="preserve">बाँसको ट्रिगार्ड </t>
    </r>
    <r>
      <rPr>
        <sz val="12"/>
        <rFont val="Cambria"/>
        <family val="1"/>
        <scheme val="major"/>
      </rPr>
      <t xml:space="preserve">(५' </t>
    </r>
    <r>
      <rPr>
        <sz val="12"/>
        <rFont val="Preeti"/>
      </rPr>
      <t xml:space="preserve">उचाई र </t>
    </r>
    <r>
      <rPr>
        <sz val="12"/>
        <rFont val="Cambria"/>
        <family val="1"/>
        <scheme val="major"/>
      </rPr>
      <t xml:space="preserve">६' </t>
    </r>
    <r>
      <rPr>
        <sz val="12"/>
        <rFont val="Preeti"/>
      </rPr>
      <t>गोलाइको</t>
    </r>
    <r>
      <rPr>
        <sz val="12"/>
        <rFont val="Cambria"/>
        <family val="1"/>
        <scheme val="major"/>
      </rPr>
      <t>)</t>
    </r>
  </si>
  <si>
    <r>
      <t>मेटलको ट्रिगार्ड</t>
    </r>
    <r>
      <rPr>
        <sz val="12"/>
        <rFont val="Cambria"/>
        <family val="1"/>
        <scheme val="major"/>
      </rPr>
      <t xml:space="preserve"> (५'</t>
    </r>
    <r>
      <rPr>
        <sz val="12"/>
        <rFont val="Preeti"/>
      </rPr>
      <t xml:space="preserve"> उचाई र </t>
    </r>
    <r>
      <rPr>
        <sz val="12"/>
        <rFont val="Cambria"/>
        <family val="1"/>
        <scheme val="major"/>
      </rPr>
      <t xml:space="preserve">६' </t>
    </r>
    <r>
      <rPr>
        <sz val="12"/>
        <rFont val="Preeti"/>
      </rPr>
      <t>गोलाइको</t>
    </r>
    <r>
      <rPr>
        <sz val="12"/>
        <rFont val="Cambria"/>
        <family val="1"/>
        <scheme val="major"/>
      </rPr>
      <t>)</t>
    </r>
  </si>
  <si>
    <t xml:space="preserve">/j/ l;n १००  b]lv १५० dL=dL= </t>
  </si>
  <si>
    <r>
      <t xml:space="preserve">yf]kf l;+rfO{ ;]ट - </t>
    </r>
    <r>
      <rPr>
        <sz val="10"/>
        <rFont val="Cambria"/>
        <family val="1"/>
        <scheme val="major"/>
      </rPr>
      <t>125</t>
    </r>
    <r>
      <rPr>
        <sz val="10"/>
        <rFont val="Preeti"/>
      </rPr>
      <t xml:space="preserve"> dL=dL= eGbf sd_ </t>
    </r>
  </si>
  <si>
    <t xml:space="preserve">yf]kf l;+rfO{ ;]^ - १२५ dL=dL=_ </t>
  </si>
  <si>
    <r>
      <t xml:space="preserve">छाgf छाpg] sfटL </t>
    </r>
    <r>
      <rPr>
        <sz val="10"/>
        <rFont val="Cambria"/>
        <family val="1"/>
        <scheme val="major"/>
      </rPr>
      <t>(Cap Nail)</t>
    </r>
    <r>
      <rPr>
        <sz val="10"/>
        <rFont val="Preeti"/>
      </rPr>
      <t xml:space="preserve"> </t>
    </r>
    <r>
      <rPr>
        <sz val="9"/>
        <rFont val="Preeti"/>
      </rPr>
      <t xml:space="preserve"> ७५ b]vL </t>
    </r>
    <r>
      <rPr>
        <sz val="9"/>
        <rFont val="Cambria"/>
        <family val="1"/>
        <scheme val="major"/>
      </rPr>
      <t>80</t>
    </r>
    <r>
      <rPr>
        <sz val="9"/>
        <rFont val="Preeti"/>
      </rPr>
      <t xml:space="preserve"> uf]टf k|lt s]= hL=</t>
    </r>
  </si>
  <si>
    <r>
      <t>o' x"s</t>
    </r>
    <r>
      <rPr>
        <sz val="10"/>
        <rFont val="Cambria"/>
        <family val="1"/>
        <scheme val="major"/>
      </rPr>
      <t xml:space="preserve"> ८"</t>
    </r>
    <r>
      <rPr>
        <sz val="10"/>
        <rFont val="Preeti"/>
      </rPr>
      <t xml:space="preserve"> nfdf]</t>
    </r>
  </si>
  <si>
    <t>dLट/</t>
  </si>
  <si>
    <t>vfnL h"ट af]/f gof</t>
  </si>
  <si>
    <t>vfnL h"ट af]/f k"/fgf]</t>
  </si>
  <si>
    <r>
      <t xml:space="preserve">KnfiटLs lqkfn १२ lkmट </t>
    </r>
    <r>
      <rPr>
        <sz val="10"/>
        <rFont val="Cambria"/>
        <family val="1"/>
        <scheme val="major"/>
      </rPr>
      <t>*</t>
    </r>
    <r>
      <rPr>
        <sz val="10"/>
        <rFont val="Preeti"/>
      </rPr>
      <t xml:space="preserve"> १२ lkmट</t>
    </r>
  </si>
  <si>
    <t>kf]lnyLg l;ट -५००u]h_</t>
  </si>
  <si>
    <t>nlsङ्ग ;]ट ;fdfGo</t>
  </si>
  <si>
    <t>;gdfO{sf /lxt jfट/k|"km jf]ड{ KnfO ३८ dL dL</t>
  </si>
  <si>
    <t>;gdfO{sf ;lxt jfट/k|"km jf]ड{ KnfO ३८ dL dL</t>
  </si>
  <si>
    <t>jiff{bsf] kfgL ;+sng घ}टfsf] ढSsg २२ u]h</t>
  </si>
  <si>
    <t>jiff{bsf] kfgL ;+sng घ}टfsf] ढSsg २६ u]h</t>
  </si>
  <si>
    <t>uf]टf</t>
  </si>
  <si>
    <r>
      <t xml:space="preserve">af; </t>
    </r>
    <r>
      <rPr>
        <sz val="10"/>
        <rFont val="Cambria"/>
        <family val="1"/>
        <scheme val="major"/>
      </rPr>
      <t>25'</t>
    </r>
    <r>
      <rPr>
        <sz val="10"/>
        <rFont val="Preeti"/>
      </rPr>
      <t xml:space="preserve"> nfdf]</t>
    </r>
  </si>
  <si>
    <r>
      <t xml:space="preserve">jf;sf] dfb|f] </t>
    </r>
    <r>
      <rPr>
        <sz val="10"/>
        <rFont val="Cambria"/>
        <family val="1"/>
        <scheme val="major"/>
      </rPr>
      <t xml:space="preserve"> (6' x 3')</t>
    </r>
  </si>
  <si>
    <t>v/ ४ xft] डf]/Lsf] k|tL gfkf]</t>
  </si>
  <si>
    <t>छjfnL ४ xft] डf]/Lsf] k|tL gfkf]</t>
  </si>
  <si>
    <t>lxNट]s÷ lhGट]s kfgL ट+sL</t>
  </si>
  <si>
    <r>
      <rPr>
        <sz val="10"/>
        <rFont val="Cambria"/>
        <family val="1"/>
        <scheme val="major"/>
      </rPr>
      <t>Nepal Standard</t>
    </r>
    <r>
      <rPr>
        <sz val="10"/>
        <rFont val="Preeti"/>
      </rPr>
      <t xml:space="preserve"> </t>
    </r>
    <r>
      <rPr>
        <sz val="10"/>
        <rFont val="Cambria"/>
        <family val="1"/>
        <scheme val="major"/>
      </rPr>
      <t>(33 kg)</t>
    </r>
    <r>
      <rPr>
        <sz val="10"/>
        <rFont val="Preeti"/>
      </rPr>
      <t xml:space="preserve"> </t>
    </r>
    <r>
      <rPr>
        <sz val="12"/>
        <rFont val="Preeti"/>
      </rPr>
      <t xml:space="preserve">पानी ट्यांकी </t>
    </r>
  </si>
  <si>
    <t>:टLn ट+ofs</t>
  </si>
  <si>
    <t>1000lt.</t>
  </si>
  <si>
    <t>lnट/</t>
  </si>
  <si>
    <t>500lt.</t>
  </si>
  <si>
    <t>२०७८/७९</t>
  </si>
  <si>
    <t>२०७९/८०</t>
  </si>
  <si>
    <t>१/२"</t>
  </si>
  <si>
    <t>३/४"</t>
  </si>
  <si>
    <t>१"</t>
  </si>
  <si>
    <t>११/४"</t>
  </si>
  <si>
    <t>११/२"</t>
  </si>
  <si>
    <t>२"</t>
  </si>
  <si>
    <t>२१/२"</t>
  </si>
  <si>
    <t>३"</t>
  </si>
  <si>
    <t>४"</t>
  </si>
  <si>
    <t>६"</t>
  </si>
  <si>
    <t>८"</t>
  </si>
  <si>
    <t>१०"</t>
  </si>
  <si>
    <t xml:space="preserve">lh=cfO{= Pr=डL=lk= tyf cGo  lkmटिङ्गx? </t>
  </si>
  <si>
    <t>lkmlटङ्गx?÷;fOh</t>
  </si>
  <si>
    <t>वटा</t>
  </si>
  <si>
    <t>hL=cfO{ ;s]ट</t>
  </si>
  <si>
    <t xml:space="preserve">hL=cfO{ lgKkn २Æ nfdf] </t>
  </si>
  <si>
    <t xml:space="preserve">hL=cfO{ lgKkn ३Æ nfdf] </t>
  </si>
  <si>
    <t xml:space="preserve">hL=cfO{ lgKkn ४Æ nfdf] </t>
  </si>
  <si>
    <t xml:space="preserve">hL=cfO{ lgKkn ६Æ nfdf] </t>
  </si>
  <si>
    <t xml:space="preserve">hL=cfO{ lgKkn ९Æ nfdf] </t>
  </si>
  <si>
    <t xml:space="preserve">hL=cfO{ lgKkn १२Æ nfdf] </t>
  </si>
  <si>
    <t xml:space="preserve">hL=cfO{ lgKkn १८Æ nfdf] </t>
  </si>
  <si>
    <t>Pr=डL=kL=÷hL=cfO{ kmn]Gh;]ट</t>
  </si>
  <si>
    <t>hL=cfO{÷hL=cfO{ kmn]Gh;]ट</t>
  </si>
  <si>
    <t>Pr=डL=kL=÷Pr=डL=kL= kmn]Gh;]ट</t>
  </si>
  <si>
    <t>hL=cfO{= Osjn टL</t>
  </si>
  <si>
    <t>hL=cfO{ अण्ड Sofk</t>
  </si>
  <si>
    <t>a|f; u]ट eNa</t>
  </si>
  <si>
    <t xml:space="preserve">l;=lk=le=l;= kfOk tyf cGo  lkmlटङ्गx? </t>
  </si>
  <si>
    <t>मी.</t>
  </si>
  <si>
    <t>साइज</t>
  </si>
  <si>
    <t>lk=lk=cf/ kfOk / lkmlटङ्ग x?M</t>
  </si>
  <si>
    <r>
      <rPr>
        <sz val="9"/>
        <rFont val="Cambria"/>
        <family val="1"/>
        <scheme val="major"/>
      </rPr>
      <t xml:space="preserve">१/२" </t>
    </r>
    <r>
      <rPr>
        <sz val="10"/>
        <rFont val="Preeti"/>
      </rPr>
      <t>j|f; wf/f ४०० u|fd</t>
    </r>
  </si>
  <si>
    <r>
      <rPr>
        <sz val="9"/>
        <rFont val="Cambria"/>
        <family val="1"/>
        <scheme val="major"/>
      </rPr>
      <t xml:space="preserve">१/२" </t>
    </r>
    <r>
      <rPr>
        <sz val="10"/>
        <rFont val="Preeti"/>
      </rPr>
      <t>j|f; wf/f २०० u|fd</t>
    </r>
  </si>
  <si>
    <r>
      <rPr>
        <sz val="9"/>
        <rFont val="Cambria"/>
        <family val="1"/>
        <scheme val="major"/>
      </rPr>
      <t xml:space="preserve">१/२" </t>
    </r>
    <r>
      <rPr>
        <sz val="10"/>
        <rFont val="Preeti"/>
      </rPr>
      <t>j|f; wf/f ३०० u|fd</t>
    </r>
  </si>
  <si>
    <r>
      <t>१</t>
    </r>
    <r>
      <rPr>
        <sz val="10"/>
        <rFont val="Cambria"/>
        <family val="1"/>
        <scheme val="major"/>
      </rPr>
      <t>/</t>
    </r>
    <r>
      <rPr>
        <sz val="10"/>
        <rFont val="Preeti"/>
      </rPr>
      <t>२ h}zg टे]k</t>
    </r>
  </si>
  <si>
    <t>j|fz wf/f nlsङ्ग ;]ट</t>
  </si>
  <si>
    <t>wf/fsf] hfnL /]टLd]ट</t>
  </si>
  <si>
    <t>km\nf] /]u"n]ट/</t>
  </si>
  <si>
    <t>km\nf] /]u"n]ट/ ;frf]</t>
  </si>
  <si>
    <t>hL= cfO{= cgOSjn टL</t>
  </si>
  <si>
    <r>
      <t>1/2</t>
    </r>
    <r>
      <rPr>
        <sz val="9"/>
        <rFont val="Arial"/>
        <family val="2"/>
      </rPr>
      <t>" x</t>
    </r>
    <r>
      <rPr>
        <sz val="9"/>
        <rFont val="FONTASY_ HIMALI_ TT"/>
        <family val="5"/>
      </rPr>
      <t xml:space="preserve"> 3/4</t>
    </r>
    <r>
      <rPr>
        <sz val="9"/>
        <rFont val="Arial"/>
        <family val="2"/>
      </rPr>
      <t>"</t>
    </r>
    <r>
      <rPr>
        <sz val="9"/>
        <rFont val="FONTASY_ HIMALI_ TT"/>
        <family val="5"/>
      </rPr>
      <t xml:space="preserve"> </t>
    </r>
  </si>
  <si>
    <r>
      <t>1/2</t>
    </r>
    <r>
      <rPr>
        <sz val="9"/>
        <rFont val="Arial"/>
        <family val="2"/>
      </rPr>
      <t>" x</t>
    </r>
    <r>
      <rPr>
        <sz val="9"/>
        <rFont val="FONTASY_ HIMALI_ TT"/>
        <family val="5"/>
      </rPr>
      <t xml:space="preserve"> 1</t>
    </r>
    <r>
      <rPr>
        <sz val="9"/>
        <rFont val="Arial"/>
        <family val="2"/>
      </rPr>
      <t>"</t>
    </r>
    <r>
      <rPr>
        <sz val="9"/>
        <rFont val="FONTASY_ HIMALI_ TT"/>
        <family val="5"/>
      </rPr>
      <t xml:space="preserve"> </t>
    </r>
  </si>
  <si>
    <r>
      <t>1/2</t>
    </r>
    <r>
      <rPr>
        <sz val="9"/>
        <rFont val="Arial"/>
        <family val="2"/>
      </rPr>
      <t>" x</t>
    </r>
    <r>
      <rPr>
        <sz val="9"/>
        <rFont val="FONTASY_ HIMALI_ TT"/>
        <family val="5"/>
      </rPr>
      <t xml:space="preserve"> 1 1/4</t>
    </r>
    <r>
      <rPr>
        <sz val="9"/>
        <rFont val="Arial"/>
        <family val="2"/>
      </rPr>
      <t>"</t>
    </r>
    <r>
      <rPr>
        <sz val="9"/>
        <rFont val="FONTASY_ HIMALI_ TT"/>
        <family val="5"/>
      </rPr>
      <t xml:space="preserve"> </t>
    </r>
  </si>
  <si>
    <r>
      <t>1/2</t>
    </r>
    <r>
      <rPr>
        <sz val="9"/>
        <rFont val="Arial"/>
        <family val="2"/>
      </rPr>
      <t>" x</t>
    </r>
    <r>
      <rPr>
        <sz val="9"/>
        <rFont val="FONTASY_ HIMALI_ TT"/>
        <family val="5"/>
      </rPr>
      <t xml:space="preserve"> 1 1/2</t>
    </r>
    <r>
      <rPr>
        <sz val="9"/>
        <rFont val="Arial"/>
        <family val="2"/>
      </rPr>
      <t>"</t>
    </r>
    <r>
      <rPr>
        <sz val="9"/>
        <rFont val="FONTASY_ HIMALI_ TT"/>
        <family val="5"/>
      </rPr>
      <t xml:space="preserve"> </t>
    </r>
  </si>
  <si>
    <r>
      <t>1/2</t>
    </r>
    <r>
      <rPr>
        <sz val="9"/>
        <rFont val="Arial"/>
        <family val="2"/>
      </rPr>
      <t>" x</t>
    </r>
    <r>
      <rPr>
        <sz val="9"/>
        <rFont val="FONTASY_ HIMALI_ TT"/>
        <family val="5"/>
      </rPr>
      <t xml:space="preserve"> 2</t>
    </r>
    <r>
      <rPr>
        <sz val="9"/>
        <rFont val="Arial"/>
        <family val="2"/>
      </rPr>
      <t>"</t>
    </r>
    <r>
      <rPr>
        <sz val="9"/>
        <rFont val="FONTASY_ HIMALI_ TT"/>
        <family val="5"/>
      </rPr>
      <t xml:space="preserve"> </t>
    </r>
  </si>
  <si>
    <r>
      <t>1/2</t>
    </r>
    <r>
      <rPr>
        <sz val="9"/>
        <rFont val="Arial"/>
        <family val="2"/>
      </rPr>
      <t>" x</t>
    </r>
    <r>
      <rPr>
        <sz val="9"/>
        <rFont val="FONTASY_ HIMALI_ TT"/>
        <family val="5"/>
      </rPr>
      <t xml:space="preserve"> 2 1/2</t>
    </r>
    <r>
      <rPr>
        <sz val="9"/>
        <rFont val="Arial"/>
        <family val="2"/>
      </rPr>
      <t>"</t>
    </r>
    <r>
      <rPr>
        <sz val="9"/>
        <rFont val="FONTASY_ HIMALI_ TT"/>
        <family val="5"/>
      </rPr>
      <t xml:space="preserve"> </t>
    </r>
  </si>
  <si>
    <r>
      <t>1/2</t>
    </r>
    <r>
      <rPr>
        <sz val="9"/>
        <rFont val="Arial"/>
        <family val="2"/>
      </rPr>
      <t>" x</t>
    </r>
    <r>
      <rPr>
        <sz val="9"/>
        <rFont val="FONTASY_ HIMALI_ TT"/>
        <family val="5"/>
      </rPr>
      <t xml:space="preserve"> 3</t>
    </r>
    <r>
      <rPr>
        <sz val="9"/>
        <rFont val="Arial"/>
        <family val="2"/>
      </rPr>
      <t>"</t>
    </r>
    <r>
      <rPr>
        <sz val="9"/>
        <rFont val="FONTASY_ HIMALI_ TT"/>
        <family val="5"/>
      </rPr>
      <t xml:space="preserve"> </t>
    </r>
  </si>
  <si>
    <r>
      <t>1/2</t>
    </r>
    <r>
      <rPr>
        <sz val="9"/>
        <rFont val="Arial"/>
        <family val="2"/>
      </rPr>
      <t>" x</t>
    </r>
    <r>
      <rPr>
        <sz val="9"/>
        <rFont val="FONTASY_ HIMALI_ TT"/>
        <family val="5"/>
      </rPr>
      <t xml:space="preserve"> 4</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</si>
  <si>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1</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</si>
  <si>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1 1/4</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</si>
  <si>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1 1/2</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</si>
  <si>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2</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</si>
  <si>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2 1/2</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</si>
  <si>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3</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</si>
  <si>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4</t>
    </r>
    <r>
      <rPr>
        <sz val="9"/>
        <rFont val="Arial"/>
        <family val="2"/>
      </rPr>
      <t>"</t>
    </r>
    <r>
      <rPr>
        <sz val="9"/>
        <rFont val="FONTASY_ HIMALI_ TT"/>
        <family val="5"/>
      </rPr>
      <t xml:space="preserve"> </t>
    </r>
  </si>
  <si>
    <r>
      <t>3/4</t>
    </r>
    <r>
      <rPr>
        <sz val="9"/>
        <rFont val="Arial"/>
        <family val="2"/>
      </rPr>
      <t>" x</t>
    </r>
    <r>
      <rPr>
        <sz val="9"/>
        <rFont val="FONTASY_ HIMALI_ TT"/>
        <family val="5"/>
      </rPr>
      <t xml:space="preserve"> 1/2</t>
    </r>
    <r>
      <rPr>
        <sz val="9"/>
        <rFont val="Arial"/>
        <family val="2"/>
      </rPr>
      <t>"</t>
    </r>
    <r>
      <rPr>
        <sz val="9"/>
        <rFont val="FONTASY_ HIMALI_ TT"/>
        <family val="5"/>
      </rPr>
      <t xml:space="preserve"> </t>
    </r>
  </si>
  <si>
    <t>hL= cfO{= /]ड\o';/ PNjf]</t>
  </si>
  <si>
    <r>
      <t>1</t>
    </r>
    <r>
      <rPr>
        <sz val="9"/>
        <rFont val="Arial"/>
        <family val="2"/>
      </rPr>
      <t>" x</t>
    </r>
    <r>
      <rPr>
        <sz val="9"/>
        <rFont val="FONTASY_ HIMALI_ TT"/>
        <family val="5"/>
      </rPr>
      <t xml:space="preserve"> 3/4</t>
    </r>
    <r>
      <rPr>
        <sz val="9"/>
        <rFont val="Arial"/>
        <family val="2"/>
      </rPr>
      <t>"</t>
    </r>
    <r>
      <rPr>
        <sz val="9"/>
        <rFont val="FONTASY_ HIMALI_ TT"/>
        <family val="5"/>
      </rPr>
      <t xml:space="preserve"> </t>
    </r>
  </si>
  <si>
    <r>
      <t>1 1/4</t>
    </r>
    <r>
      <rPr>
        <sz val="9"/>
        <rFont val="Arial"/>
        <family val="2"/>
      </rPr>
      <t>" x</t>
    </r>
    <r>
      <rPr>
        <sz val="9"/>
        <rFont val="FONTASY_ HIMALI_ TT"/>
        <family val="5"/>
      </rPr>
      <t xml:space="preserve"> 1</t>
    </r>
    <r>
      <rPr>
        <sz val="9"/>
        <rFont val="Arial"/>
        <family val="2"/>
      </rPr>
      <t>"</t>
    </r>
    <r>
      <rPr>
        <sz val="9"/>
        <rFont val="FONTASY_ HIMALI_ TT"/>
        <family val="5"/>
      </rPr>
      <t xml:space="preserve"> </t>
    </r>
  </si>
  <si>
    <r>
      <t>1 1/2</t>
    </r>
    <r>
      <rPr>
        <sz val="9"/>
        <rFont val="Arial"/>
        <family val="2"/>
      </rPr>
      <t>" x</t>
    </r>
    <r>
      <rPr>
        <sz val="9"/>
        <rFont val="FONTASY_ HIMALI_ TT"/>
        <family val="5"/>
      </rPr>
      <t xml:space="preserve"> 1 1/4</t>
    </r>
    <r>
      <rPr>
        <sz val="9"/>
        <rFont val="Arial"/>
        <family val="2"/>
      </rPr>
      <t>"</t>
    </r>
    <r>
      <rPr>
        <sz val="9"/>
        <rFont val="FONTASY_ HIMALI_ TT"/>
        <family val="5"/>
      </rPr>
      <t xml:space="preserve"> </t>
    </r>
  </si>
  <si>
    <r>
      <t>2</t>
    </r>
    <r>
      <rPr>
        <sz val="9"/>
        <rFont val="Arial"/>
        <family val="2"/>
      </rPr>
      <t>" x</t>
    </r>
    <r>
      <rPr>
        <sz val="9"/>
        <rFont val="FONTASY_ HIMALI_ TT"/>
        <family val="5"/>
      </rPr>
      <t xml:space="preserve"> 1 1/2</t>
    </r>
    <r>
      <rPr>
        <sz val="9"/>
        <rFont val="Arial"/>
        <family val="2"/>
      </rPr>
      <t>"</t>
    </r>
    <r>
      <rPr>
        <sz val="9"/>
        <rFont val="FONTASY_ HIMALI_ TT"/>
        <family val="5"/>
      </rPr>
      <t xml:space="preserve"> </t>
    </r>
  </si>
  <si>
    <r>
      <t>2 1/2</t>
    </r>
    <r>
      <rPr>
        <sz val="9"/>
        <rFont val="Arial"/>
        <family val="2"/>
      </rPr>
      <t>" x</t>
    </r>
    <r>
      <rPr>
        <sz val="9"/>
        <rFont val="FONTASY_ HIMALI_ TT"/>
        <family val="5"/>
      </rPr>
      <t xml:space="preserve"> 2</t>
    </r>
    <r>
      <rPr>
        <sz val="9"/>
        <rFont val="Arial"/>
        <family val="2"/>
      </rPr>
      <t>"</t>
    </r>
    <r>
      <rPr>
        <sz val="9"/>
        <rFont val="FONTASY_ HIMALI_ TT"/>
        <family val="5"/>
      </rPr>
      <t xml:space="preserve"> </t>
    </r>
  </si>
  <si>
    <r>
      <t>3</t>
    </r>
    <r>
      <rPr>
        <sz val="9"/>
        <rFont val="Arial"/>
        <family val="2"/>
      </rPr>
      <t>" x</t>
    </r>
    <r>
      <rPr>
        <sz val="9"/>
        <rFont val="FONTASY_ HIMALI_ TT"/>
        <family val="5"/>
      </rPr>
      <t xml:space="preserve"> 2 1/2</t>
    </r>
    <r>
      <rPr>
        <sz val="9"/>
        <rFont val="Arial"/>
        <family val="2"/>
      </rPr>
      <t>"</t>
    </r>
    <r>
      <rPr>
        <sz val="9"/>
        <rFont val="FONTASY_ HIMALI_ TT"/>
        <family val="5"/>
      </rPr>
      <t xml:space="preserve"> </t>
    </r>
  </si>
  <si>
    <t>ङ</t>
  </si>
  <si>
    <t>hL= cfO{= /]ड\o';/ ;fs]ट</t>
  </si>
  <si>
    <r>
      <t>1</t>
    </r>
    <r>
      <rPr>
        <sz val="9"/>
        <rFont val="Arial"/>
        <family val="2"/>
      </rPr>
      <t>" x</t>
    </r>
    <r>
      <rPr>
        <sz val="9"/>
        <rFont val="FONTASY_ HIMALI_ TT"/>
        <family val="5"/>
      </rPr>
      <t xml:space="preserve"> 1/2</t>
    </r>
    <r>
      <rPr>
        <sz val="9"/>
        <rFont val="Arial"/>
        <family val="2"/>
      </rPr>
      <t>"</t>
    </r>
    <r>
      <rPr>
        <sz val="9"/>
        <rFont val="FONTASY_ HIMALI_ TT"/>
        <family val="5"/>
      </rPr>
      <t xml:space="preserve"> </t>
    </r>
  </si>
  <si>
    <r>
      <t>1 1/4</t>
    </r>
    <r>
      <rPr>
        <sz val="9"/>
        <rFont val="Arial"/>
        <family val="2"/>
      </rPr>
      <t>" x</t>
    </r>
    <r>
      <rPr>
        <sz val="9"/>
        <rFont val="FONTASY_ HIMALI_ TT"/>
        <family val="5"/>
      </rPr>
      <t xml:space="preserve"> 3/4</t>
    </r>
    <r>
      <rPr>
        <sz val="9"/>
        <rFont val="Arial"/>
        <family val="2"/>
      </rPr>
      <t>"</t>
    </r>
    <r>
      <rPr>
        <sz val="9"/>
        <rFont val="FONTASY_ HIMALI_ TT"/>
        <family val="5"/>
      </rPr>
      <t xml:space="preserve"> </t>
    </r>
  </si>
  <si>
    <r>
      <t>1 1/4</t>
    </r>
    <r>
      <rPr>
        <sz val="9"/>
        <rFont val="Arial"/>
        <family val="2"/>
      </rPr>
      <t>" x</t>
    </r>
    <r>
      <rPr>
        <sz val="9"/>
        <rFont val="FONTASY_ HIMALI_ TT"/>
        <family val="5"/>
      </rPr>
      <t xml:space="preserve"> 1/2</t>
    </r>
    <r>
      <rPr>
        <sz val="9"/>
        <rFont val="Arial"/>
        <family val="2"/>
      </rPr>
      <t>"</t>
    </r>
    <r>
      <rPr>
        <sz val="9"/>
        <rFont val="FONTASY_ HIMALI_ TT"/>
        <family val="5"/>
      </rPr>
      <t xml:space="preserve"> </t>
    </r>
  </si>
  <si>
    <r>
      <t>1 1/2</t>
    </r>
    <r>
      <rPr>
        <sz val="9"/>
        <rFont val="Arial"/>
        <family val="2"/>
      </rPr>
      <t>" x</t>
    </r>
    <r>
      <rPr>
        <sz val="9"/>
        <rFont val="FONTASY_ HIMALI_ TT"/>
        <family val="5"/>
      </rPr>
      <t xml:space="preserve"> 1</t>
    </r>
    <r>
      <rPr>
        <sz val="9"/>
        <rFont val="Arial"/>
        <family val="2"/>
      </rPr>
      <t>"</t>
    </r>
    <r>
      <rPr>
        <sz val="9"/>
        <rFont val="FONTASY_ HIMALI_ TT"/>
        <family val="5"/>
      </rPr>
      <t xml:space="preserve"> </t>
    </r>
  </si>
  <si>
    <r>
      <t>1 1/2</t>
    </r>
    <r>
      <rPr>
        <sz val="9"/>
        <rFont val="Arial"/>
        <family val="2"/>
      </rPr>
      <t>" x</t>
    </r>
    <r>
      <rPr>
        <sz val="9"/>
        <rFont val="FONTASY_ HIMALI_ TT"/>
        <family val="5"/>
      </rPr>
      <t xml:space="preserve"> 3/4</t>
    </r>
    <r>
      <rPr>
        <sz val="9"/>
        <rFont val="Arial"/>
        <family val="2"/>
      </rPr>
      <t>"</t>
    </r>
    <r>
      <rPr>
        <sz val="9"/>
        <rFont val="FONTASY_ HIMALI_ TT"/>
        <family val="5"/>
      </rPr>
      <t xml:space="preserve"> </t>
    </r>
  </si>
  <si>
    <r>
      <t>1 1/2</t>
    </r>
    <r>
      <rPr>
        <sz val="9"/>
        <rFont val="Arial"/>
        <family val="2"/>
      </rPr>
      <t>" x</t>
    </r>
    <r>
      <rPr>
        <sz val="9"/>
        <rFont val="FONTASY_ HIMALI_ TT"/>
        <family val="5"/>
      </rPr>
      <t xml:space="preserve"> 1/2</t>
    </r>
    <r>
      <rPr>
        <sz val="9"/>
        <rFont val="Arial"/>
        <family val="2"/>
      </rPr>
      <t>"</t>
    </r>
    <r>
      <rPr>
        <sz val="9"/>
        <rFont val="FONTASY_ HIMALI_ TT"/>
        <family val="5"/>
      </rPr>
      <t xml:space="preserve"> </t>
    </r>
  </si>
  <si>
    <r>
      <t>2</t>
    </r>
    <r>
      <rPr>
        <sz val="9"/>
        <rFont val="Arial"/>
        <family val="2"/>
      </rPr>
      <t>" x</t>
    </r>
    <r>
      <rPr>
        <sz val="9"/>
        <rFont val="FONTASY_ HIMALI_ TT"/>
        <family val="5"/>
      </rPr>
      <t xml:space="preserve"> 1 1/4</t>
    </r>
    <r>
      <rPr>
        <sz val="9"/>
        <rFont val="Arial"/>
        <family val="2"/>
      </rPr>
      <t>"</t>
    </r>
    <r>
      <rPr>
        <sz val="9"/>
        <rFont val="FONTASY_ HIMALI_ TT"/>
        <family val="5"/>
      </rPr>
      <t xml:space="preserve"> </t>
    </r>
  </si>
  <si>
    <r>
      <t>2</t>
    </r>
    <r>
      <rPr>
        <sz val="9"/>
        <rFont val="Arial"/>
        <family val="2"/>
      </rPr>
      <t>" x</t>
    </r>
    <r>
      <rPr>
        <sz val="9"/>
        <rFont val="FONTASY_ HIMALI_ TT"/>
        <family val="5"/>
      </rPr>
      <t xml:space="preserve"> 3/4</t>
    </r>
    <r>
      <rPr>
        <sz val="9"/>
        <rFont val="Arial"/>
        <family val="2"/>
      </rPr>
      <t>"</t>
    </r>
    <r>
      <rPr>
        <sz val="9"/>
        <rFont val="FONTASY_ HIMALI_ TT"/>
        <family val="5"/>
      </rPr>
      <t xml:space="preserve"> </t>
    </r>
  </si>
  <si>
    <r>
      <t>2</t>
    </r>
    <r>
      <rPr>
        <sz val="9"/>
        <rFont val="Arial"/>
        <family val="2"/>
      </rPr>
      <t>" x</t>
    </r>
    <r>
      <rPr>
        <sz val="9"/>
        <rFont val="FONTASY_ HIMALI_ TT"/>
        <family val="5"/>
      </rPr>
      <t xml:space="preserve"> 1/2</t>
    </r>
    <r>
      <rPr>
        <sz val="9"/>
        <rFont val="Arial"/>
        <family val="2"/>
      </rPr>
      <t>"</t>
    </r>
    <r>
      <rPr>
        <sz val="9"/>
        <rFont val="FONTASY_ HIMALI_ TT"/>
        <family val="5"/>
      </rPr>
      <t xml:space="preserve"> </t>
    </r>
  </si>
  <si>
    <r>
      <t>2 1/2</t>
    </r>
    <r>
      <rPr>
        <sz val="9"/>
        <rFont val="Arial"/>
        <family val="2"/>
      </rPr>
      <t xml:space="preserve">" x </t>
    </r>
    <r>
      <rPr>
        <sz val="9"/>
        <rFont val="FONTASY_ HIMALI_ TT"/>
        <family val="5"/>
      </rPr>
      <t>1/2</t>
    </r>
    <r>
      <rPr>
        <sz val="9"/>
        <rFont val="Arial"/>
        <family val="2"/>
      </rPr>
      <t>"</t>
    </r>
    <r>
      <rPr>
        <sz val="9"/>
        <rFont val="FONTASY_ HIMALI_ TT"/>
        <family val="5"/>
      </rPr>
      <t xml:space="preserve"> देखि 2</t>
    </r>
    <r>
      <rPr>
        <sz val="9"/>
        <rFont val="Arial"/>
        <family val="2"/>
      </rPr>
      <t xml:space="preserve">" </t>
    </r>
  </si>
  <si>
    <r>
      <t>3</t>
    </r>
    <r>
      <rPr>
        <sz val="9"/>
        <rFont val="Arial"/>
        <family val="2"/>
      </rPr>
      <t xml:space="preserve">" x </t>
    </r>
    <r>
      <rPr>
        <sz val="9"/>
        <rFont val="FONTASY_ HIMALI_ TT"/>
        <family val="5"/>
      </rPr>
      <t>1/2</t>
    </r>
    <r>
      <rPr>
        <sz val="9"/>
        <rFont val="Arial"/>
        <family val="2"/>
      </rPr>
      <t>"</t>
    </r>
    <r>
      <rPr>
        <sz val="9"/>
        <rFont val="FONTASY_ HIMALI_ TT"/>
        <family val="5"/>
      </rPr>
      <t xml:space="preserve"> देखि 2 1/2</t>
    </r>
    <r>
      <rPr>
        <sz val="9"/>
        <rFont val="Arial"/>
        <family val="2"/>
      </rPr>
      <t xml:space="preserve">" </t>
    </r>
  </si>
  <si>
    <r>
      <t>4</t>
    </r>
    <r>
      <rPr>
        <sz val="9"/>
        <rFont val="Arial"/>
        <family val="2"/>
      </rPr>
      <t xml:space="preserve">" x </t>
    </r>
    <r>
      <rPr>
        <sz val="9"/>
        <rFont val="FONTASY_ HIMALI_ TT"/>
        <family val="5"/>
      </rPr>
      <t>1/2</t>
    </r>
    <r>
      <rPr>
        <sz val="9"/>
        <rFont val="Arial"/>
        <family val="2"/>
      </rPr>
      <t>"</t>
    </r>
    <r>
      <rPr>
        <sz val="9"/>
        <rFont val="FONTASY_ HIMALI_ TT"/>
        <family val="5"/>
      </rPr>
      <t xml:space="preserve"> b]lv 3</t>
    </r>
    <r>
      <rPr>
        <sz val="9"/>
        <rFont val="Arial"/>
        <family val="2"/>
      </rPr>
      <t xml:space="preserve">" </t>
    </r>
  </si>
  <si>
    <t>टु"n jS;</t>
  </si>
  <si>
    <t>टुn jS;sf] tfNrf</t>
  </si>
  <si>
    <t>lxlटङ Kn]ट</t>
  </si>
  <si>
    <r>
      <t xml:space="preserve">   ६"</t>
    </r>
    <r>
      <rPr>
        <sz val="9"/>
        <rFont val="Cambria"/>
        <family val="1"/>
        <scheme val="major"/>
      </rPr>
      <t xml:space="preserve">        </t>
    </r>
    <r>
      <rPr>
        <sz val="10"/>
        <rFont val="Cambria"/>
        <family val="1"/>
        <scheme val="major"/>
      </rPr>
      <t xml:space="preserve"> साईजको</t>
    </r>
  </si>
  <si>
    <r>
      <t xml:space="preserve">   ८</t>
    </r>
    <r>
      <rPr>
        <sz val="9"/>
        <rFont val="Cambria"/>
        <family val="1"/>
        <scheme val="major"/>
      </rPr>
      <t xml:space="preserve">"          </t>
    </r>
    <r>
      <rPr>
        <sz val="10"/>
        <rFont val="Cambria"/>
        <family val="1"/>
        <scheme val="major"/>
      </rPr>
      <t xml:space="preserve"> साईजको</t>
    </r>
  </si>
  <si>
    <r>
      <t xml:space="preserve">   १०</t>
    </r>
    <r>
      <rPr>
        <sz val="9"/>
        <rFont val="Cambria"/>
        <family val="1"/>
        <scheme val="major"/>
      </rPr>
      <t xml:space="preserve">"          </t>
    </r>
    <r>
      <rPr>
        <sz val="10"/>
        <rFont val="Cambria"/>
        <family val="1"/>
        <scheme val="major"/>
      </rPr>
      <t xml:space="preserve"> साईजको</t>
    </r>
  </si>
  <si>
    <r>
      <rPr>
        <sz val="9"/>
        <rFont val="Cambria"/>
        <family val="1"/>
        <scheme val="major"/>
      </rPr>
      <t xml:space="preserve">१४"  </t>
    </r>
    <r>
      <rPr>
        <sz val="9"/>
        <rFont val="Preeti"/>
      </rPr>
      <t xml:space="preserve">  </t>
    </r>
    <r>
      <rPr>
        <sz val="10"/>
        <rFont val="Preeti"/>
      </rPr>
      <t xml:space="preserve"> nfdf]</t>
    </r>
  </si>
  <si>
    <r>
      <t xml:space="preserve">   ४</t>
    </r>
    <r>
      <rPr>
        <sz val="9"/>
        <rFont val="Cambria"/>
        <family val="1"/>
        <scheme val="major"/>
      </rPr>
      <t xml:space="preserve">"          </t>
    </r>
    <r>
      <rPr>
        <sz val="10"/>
        <rFont val="Cambria"/>
        <family val="1"/>
        <scheme val="major"/>
      </rPr>
      <t xml:space="preserve"> साईजको</t>
    </r>
  </si>
  <si>
    <r>
      <rPr>
        <sz val="9"/>
        <rFont val="Cambria"/>
        <family val="1"/>
        <scheme val="major"/>
      </rPr>
      <t xml:space="preserve">१८"  </t>
    </r>
    <r>
      <rPr>
        <sz val="9"/>
        <rFont val="Preeti"/>
      </rPr>
      <t xml:space="preserve">  </t>
    </r>
    <r>
      <rPr>
        <sz val="10"/>
        <rFont val="Preeti"/>
      </rPr>
      <t xml:space="preserve"> nfdf]</t>
    </r>
  </si>
  <si>
    <r>
      <rPr>
        <sz val="9"/>
        <rFont val="Cambria"/>
        <family val="1"/>
        <scheme val="major"/>
      </rPr>
      <t xml:space="preserve">२४"  </t>
    </r>
    <r>
      <rPr>
        <sz val="9"/>
        <rFont val="Preeti"/>
      </rPr>
      <t xml:space="preserve">  </t>
    </r>
    <r>
      <rPr>
        <sz val="10"/>
        <rFont val="Preeti"/>
      </rPr>
      <t xml:space="preserve"> nfdf]</t>
    </r>
  </si>
  <si>
    <r>
      <rPr>
        <sz val="9"/>
        <rFont val="Cambria"/>
        <family val="1"/>
        <scheme val="major"/>
      </rPr>
      <t xml:space="preserve">३६"  </t>
    </r>
    <r>
      <rPr>
        <sz val="9"/>
        <rFont val="Preeti"/>
      </rPr>
      <t xml:space="preserve">  </t>
    </r>
    <r>
      <rPr>
        <sz val="10"/>
        <rFont val="Preeti"/>
      </rPr>
      <t xml:space="preserve"> nfdf]</t>
    </r>
  </si>
  <si>
    <r>
      <rPr>
        <sz val="9"/>
        <rFont val="Cambria"/>
        <family val="1"/>
        <scheme val="major"/>
      </rPr>
      <t xml:space="preserve">४८"  </t>
    </r>
    <r>
      <rPr>
        <sz val="9"/>
        <rFont val="Preeti"/>
      </rPr>
      <t xml:space="preserve">  </t>
    </r>
    <r>
      <rPr>
        <sz val="10"/>
        <rFont val="Preeti"/>
      </rPr>
      <t xml:space="preserve"> nfdf]</t>
    </r>
  </si>
  <si>
    <r>
      <t xml:space="preserve">r]g /]Gr  </t>
    </r>
    <r>
      <rPr>
        <sz val="9"/>
        <rFont val="Preeti"/>
      </rPr>
      <t xml:space="preserve">-१२" </t>
    </r>
    <r>
      <rPr>
        <sz val="10"/>
        <rFont val="Preeti"/>
      </rPr>
      <t>nfdf]_</t>
    </r>
  </si>
  <si>
    <r>
      <t>टेलीफोन  se/</t>
    </r>
    <r>
      <rPr>
        <sz val="9"/>
        <rFont val="FONTASY_ HIMALI_ TT"/>
        <family val="5"/>
      </rPr>
      <t xml:space="preserve"> </t>
    </r>
  </si>
  <si>
    <t>Jnf] टr{</t>
  </si>
  <si>
    <t>u]la|ट rSs"</t>
  </si>
  <si>
    <t>y|]डlznट]k</t>
  </si>
  <si>
    <t>x]S;f Jn]ड</t>
  </si>
  <si>
    <t>x]S;f Jn]* -डjn wf/ ePsf]_</t>
  </si>
  <si>
    <r>
      <t>:nfO; /]Gr  -</t>
    </r>
    <r>
      <rPr>
        <sz val="9"/>
        <rFont val="FONTASY_ HIMALI_ TT"/>
        <family val="5"/>
      </rPr>
      <t>12</t>
    </r>
    <r>
      <rPr>
        <sz val="9"/>
        <rFont val="Arial"/>
        <family val="2"/>
      </rPr>
      <t>"</t>
    </r>
    <r>
      <rPr>
        <sz val="9"/>
        <rFont val="FONTASY_ HIMALI_ TT"/>
        <family val="5"/>
      </rPr>
      <t xml:space="preserve"> लामा</t>
    </r>
    <r>
      <rPr>
        <b/>
        <sz val="10"/>
        <rFont val="Cambria"/>
        <family val="1"/>
        <scheme val="major"/>
      </rPr>
      <t>)</t>
    </r>
  </si>
  <si>
    <r>
      <t xml:space="preserve">kfO{k sट/ </t>
    </r>
    <r>
      <rPr>
        <sz val="9"/>
        <rFont val="Cambria"/>
        <family val="1"/>
        <scheme val="major"/>
      </rPr>
      <t>(</t>
    </r>
    <r>
      <rPr>
        <sz val="9"/>
        <rFont val="FONTASY_ HIMALI_ TT"/>
        <family val="5"/>
      </rPr>
      <t>1/2</t>
    </r>
    <r>
      <rPr>
        <sz val="9"/>
        <rFont val="Arial"/>
        <family val="2"/>
      </rPr>
      <t xml:space="preserve">" x </t>
    </r>
    <r>
      <rPr>
        <sz val="9"/>
        <rFont val="FONTASY_ HIMALI_ TT"/>
        <family val="5"/>
      </rPr>
      <t>2</t>
    </r>
    <r>
      <rPr>
        <sz val="9"/>
        <rFont val="Arial"/>
        <family val="2"/>
      </rPr>
      <t>")</t>
    </r>
  </si>
  <si>
    <r>
      <t xml:space="preserve">kfO{k sट/ </t>
    </r>
    <r>
      <rPr>
        <b/>
        <sz val="10"/>
        <rFont val="Cambria"/>
        <family val="1"/>
        <scheme val="major"/>
      </rPr>
      <t>(</t>
    </r>
    <r>
      <rPr>
        <sz val="9"/>
        <rFont val="FONTASY_ HIMALI_ TT"/>
        <family val="5"/>
      </rPr>
      <t>3</t>
    </r>
    <r>
      <rPr>
        <sz val="9"/>
        <rFont val="Arial"/>
        <family val="2"/>
      </rPr>
      <t xml:space="preserve">" x </t>
    </r>
    <r>
      <rPr>
        <sz val="9"/>
        <rFont val="FONTASY_ HIMALI_ TT"/>
        <family val="5"/>
      </rPr>
      <t>4</t>
    </r>
    <r>
      <rPr>
        <sz val="9"/>
        <rFont val="Arial"/>
        <family val="2"/>
      </rPr>
      <t>")</t>
    </r>
  </si>
  <si>
    <t>kfOk efO{; -ट]an afx]s_</t>
  </si>
  <si>
    <r>
      <t xml:space="preserve">१६dL=dL= </t>
    </r>
    <r>
      <rPr>
        <sz val="10"/>
        <rFont val="Preeti"/>
      </rPr>
      <t xml:space="preserve">– </t>
    </r>
    <r>
      <rPr>
        <sz val="10"/>
        <rFont val="FONTASY_ HIMALI_ TT"/>
        <family val="5"/>
      </rPr>
      <t>50</t>
    </r>
    <r>
      <rPr>
        <sz val="10"/>
        <rFont val="Preeti"/>
      </rPr>
      <t xml:space="preserve"> dL=dL </t>
    </r>
  </si>
  <si>
    <r>
      <t xml:space="preserve">५० dL=dL= </t>
    </r>
    <r>
      <rPr>
        <sz val="10"/>
        <rFont val="Preeti"/>
      </rPr>
      <t xml:space="preserve">– </t>
    </r>
    <r>
      <rPr>
        <sz val="10"/>
        <rFont val="FONTASY_ HIMALI_ TT"/>
        <family val="5"/>
      </rPr>
      <t xml:space="preserve">80 </t>
    </r>
    <r>
      <rPr>
        <sz val="10"/>
        <rFont val="Preeti"/>
      </rPr>
      <t>dL=dL</t>
    </r>
    <r>
      <rPr>
        <sz val="10"/>
        <rFont val="FONTASY_ HIMALI_ TT"/>
        <family val="5"/>
      </rPr>
      <t xml:space="preserve"> </t>
    </r>
  </si>
  <si>
    <t>डfO{ ;]ट -cटf]d]टLs_</t>
  </si>
  <si>
    <r>
      <rPr>
        <sz val="9"/>
        <rFont val="Cambria"/>
        <family val="1"/>
        <scheme val="major"/>
      </rPr>
      <t xml:space="preserve">१/२" </t>
    </r>
    <r>
      <rPr>
        <sz val="9"/>
        <rFont val="Preeti"/>
      </rPr>
      <t xml:space="preserve">b]lv १ </t>
    </r>
    <r>
      <rPr>
        <sz val="10"/>
        <rFont val="Preeti"/>
      </rPr>
      <t>;fO{hsf]</t>
    </r>
  </si>
  <si>
    <r>
      <rPr>
        <b/>
        <sz val="10"/>
        <rFont val="Cambria"/>
        <family val="1"/>
        <scheme val="major"/>
      </rPr>
      <t>3</t>
    </r>
    <r>
      <rPr>
        <sz val="9"/>
        <rFont val="Cambria"/>
        <family val="1"/>
        <scheme val="major"/>
      </rPr>
      <t xml:space="preserve">" देखि 4" </t>
    </r>
    <r>
      <rPr>
        <sz val="10"/>
        <rFont val="Preeti"/>
      </rPr>
      <t>;fO{hsf]</t>
    </r>
  </si>
  <si>
    <r>
      <rPr>
        <b/>
        <sz val="10"/>
        <rFont val="Cambria"/>
        <family val="1"/>
        <scheme val="major"/>
      </rPr>
      <t>11/4</t>
    </r>
    <r>
      <rPr>
        <sz val="9"/>
        <rFont val="Cambria"/>
        <family val="1"/>
        <scheme val="major"/>
      </rPr>
      <t xml:space="preserve">" </t>
    </r>
    <r>
      <rPr>
        <sz val="9"/>
        <rFont val="Preeti"/>
      </rPr>
      <t xml:space="preserve">b]lv 2" </t>
    </r>
    <r>
      <rPr>
        <sz val="10"/>
        <rFont val="Preeti"/>
      </rPr>
      <t>;fO{hsf]</t>
    </r>
  </si>
  <si>
    <t>:k]o/ डfO टLy</t>
  </si>
  <si>
    <r>
      <rPr>
        <b/>
        <sz val="10"/>
        <rFont val="Cambria"/>
        <family val="1"/>
        <scheme val="major"/>
      </rPr>
      <t>3/4</t>
    </r>
    <r>
      <rPr>
        <sz val="9"/>
        <rFont val="Cambria"/>
        <family val="1"/>
        <scheme val="major"/>
      </rPr>
      <t>"</t>
    </r>
    <r>
      <rPr>
        <sz val="9"/>
        <rFont val="Preeti"/>
      </rPr>
      <t xml:space="preserve"> </t>
    </r>
    <r>
      <rPr>
        <sz val="10"/>
        <rFont val="Preeti"/>
      </rPr>
      <t xml:space="preserve"> ;fO{hsf]</t>
    </r>
  </si>
  <si>
    <r>
      <rPr>
        <b/>
        <sz val="10"/>
        <rFont val="Cambria"/>
        <family val="1"/>
        <scheme val="major"/>
      </rPr>
      <t>1/2</t>
    </r>
    <r>
      <rPr>
        <sz val="9"/>
        <rFont val="Cambria"/>
        <family val="1"/>
        <scheme val="major"/>
      </rPr>
      <t xml:space="preserve">"  </t>
    </r>
    <r>
      <rPr>
        <sz val="10"/>
        <rFont val="Preeti"/>
      </rPr>
      <t>;fO{hsf]</t>
    </r>
  </si>
  <si>
    <r>
      <rPr>
        <b/>
        <sz val="10"/>
        <rFont val="Cambria"/>
        <family val="1"/>
        <scheme val="major"/>
      </rPr>
      <t>1</t>
    </r>
    <r>
      <rPr>
        <sz val="9"/>
        <rFont val="Cambria"/>
        <family val="1"/>
        <scheme val="major"/>
      </rPr>
      <t xml:space="preserve">"  </t>
    </r>
    <r>
      <rPr>
        <sz val="9"/>
        <rFont val="Preeti"/>
      </rPr>
      <t xml:space="preserve"> </t>
    </r>
    <r>
      <rPr>
        <sz val="10"/>
        <rFont val="Preeti"/>
      </rPr>
      <t xml:space="preserve"> ;fO{hsf]</t>
    </r>
  </si>
  <si>
    <r>
      <rPr>
        <b/>
        <sz val="10"/>
        <rFont val="Cambria"/>
        <family val="1"/>
        <scheme val="major"/>
      </rPr>
      <t>11/2</t>
    </r>
    <r>
      <rPr>
        <sz val="9"/>
        <rFont val="Cambria"/>
        <family val="1"/>
        <scheme val="major"/>
      </rPr>
      <t xml:space="preserve">" </t>
    </r>
    <r>
      <rPr>
        <sz val="10"/>
        <rFont val="Preeti"/>
      </rPr>
      <t xml:space="preserve"> ;fO{hsf]</t>
    </r>
  </si>
  <si>
    <r>
      <rPr>
        <b/>
        <sz val="10"/>
        <rFont val="Cambria"/>
        <family val="1"/>
        <scheme val="major"/>
      </rPr>
      <t>2</t>
    </r>
    <r>
      <rPr>
        <sz val="9"/>
        <rFont val="Cambria"/>
        <family val="1"/>
        <scheme val="major"/>
      </rPr>
      <t xml:space="preserve">"  </t>
    </r>
    <r>
      <rPr>
        <sz val="9"/>
        <rFont val="Preeti"/>
      </rPr>
      <t xml:space="preserve">  </t>
    </r>
    <r>
      <rPr>
        <sz val="10"/>
        <rFont val="Preeti"/>
      </rPr>
      <t>;fO{hsf]</t>
    </r>
  </si>
  <si>
    <r>
      <rPr>
        <b/>
        <sz val="10"/>
        <rFont val="Cambria"/>
        <family val="1"/>
        <scheme val="major"/>
      </rPr>
      <t>3</t>
    </r>
    <r>
      <rPr>
        <sz val="9"/>
        <rFont val="Cambria"/>
        <family val="1"/>
        <scheme val="major"/>
      </rPr>
      <t xml:space="preserve">"  </t>
    </r>
    <r>
      <rPr>
        <sz val="10"/>
        <rFont val="Preeti"/>
      </rPr>
      <t xml:space="preserve">  ;fO{hsf]</t>
    </r>
  </si>
  <si>
    <r>
      <rPr>
        <b/>
        <sz val="10"/>
        <rFont val="Cambria"/>
        <family val="1"/>
        <scheme val="major"/>
      </rPr>
      <t>4</t>
    </r>
    <r>
      <rPr>
        <sz val="9"/>
        <rFont val="Cambria"/>
        <family val="1"/>
        <scheme val="major"/>
      </rPr>
      <t xml:space="preserve">"  </t>
    </r>
    <r>
      <rPr>
        <sz val="9"/>
        <rFont val="Preeti"/>
      </rPr>
      <t xml:space="preserve">  </t>
    </r>
    <r>
      <rPr>
        <sz val="10"/>
        <rFont val="Preeti"/>
      </rPr>
      <t>;fO{hsf]</t>
    </r>
  </si>
  <si>
    <r>
      <t xml:space="preserve">:s|"डाइ|fOe/ </t>
    </r>
    <r>
      <rPr>
        <sz val="9"/>
        <rFont val="FONTASY_ HIMALI_ TT"/>
        <family val="5"/>
      </rPr>
      <t>10</t>
    </r>
    <r>
      <rPr>
        <sz val="9"/>
        <rFont val="Arial"/>
        <family val="2"/>
      </rPr>
      <t>"</t>
    </r>
    <r>
      <rPr>
        <sz val="10"/>
        <rFont val="FONTASY_ HIMALI_ TT"/>
        <family val="5"/>
      </rPr>
      <t xml:space="preserve"> लामा</t>
    </r>
  </si>
  <si>
    <t>;fj]n -;fwf/ण_</t>
  </si>
  <si>
    <t>;fj]n -टाटा_</t>
  </si>
  <si>
    <t>u}tL -टाटाF_</t>
  </si>
  <si>
    <r>
      <t xml:space="preserve">un  </t>
    </r>
    <r>
      <rPr>
        <sz val="9"/>
        <rFont val="Cambria"/>
        <family val="1"/>
        <scheme val="major"/>
      </rPr>
      <t xml:space="preserve">1"  5' </t>
    </r>
    <r>
      <rPr>
        <sz val="10"/>
        <rFont val="Preeti"/>
      </rPr>
      <t>;fOhsf]</t>
    </r>
  </si>
  <si>
    <r>
      <t xml:space="preserve">un </t>
    </r>
    <r>
      <rPr>
        <sz val="9"/>
        <rFont val="Cambria"/>
        <family val="1"/>
        <scheme val="major"/>
      </rPr>
      <t xml:space="preserve">1"  4' </t>
    </r>
    <r>
      <rPr>
        <sz val="10"/>
        <rFont val="Preeti"/>
      </rPr>
      <t>;fOhsf]</t>
    </r>
  </si>
  <si>
    <r>
      <t xml:space="preserve">s/fO{ </t>
    </r>
    <r>
      <rPr>
        <sz val="9"/>
        <rFont val="Cambria"/>
        <family val="1"/>
        <scheme val="major"/>
      </rPr>
      <t>18"</t>
    </r>
    <r>
      <rPr>
        <sz val="10"/>
        <rFont val="Cambria"/>
        <family val="1"/>
        <scheme val="major"/>
      </rPr>
      <t xml:space="preserve"> </t>
    </r>
    <r>
      <rPr>
        <sz val="10"/>
        <rFont val="Preeti"/>
      </rPr>
      <t>-:टLnKofg_ ;fOhsf]</t>
    </r>
  </si>
  <si>
    <t>:n]h x]ofDd/ -१० kfpणडsf]_</t>
  </si>
  <si>
    <t>:n]h x]ofDd/ -८ kfpणडsf]_</t>
  </si>
  <si>
    <t xml:space="preserve">:टf]g slटङ्ग x]ofDd/ </t>
  </si>
  <si>
    <r>
      <t>:टf]g slटङ्ग छिgf] -</t>
    </r>
    <r>
      <rPr>
        <b/>
        <sz val="10"/>
        <rFont val="Cambria"/>
        <family val="1"/>
        <scheme val="major"/>
      </rPr>
      <t>७"</t>
    </r>
    <r>
      <rPr>
        <sz val="10"/>
        <rFont val="Preeti"/>
      </rPr>
      <t xml:space="preserve"> nfdf]_</t>
    </r>
  </si>
  <si>
    <r>
      <t>:टf]g slटङ्ग छिgf -</t>
    </r>
    <r>
      <rPr>
        <b/>
        <sz val="10"/>
        <rFont val="Cambria"/>
        <family val="1"/>
        <scheme val="major"/>
      </rPr>
      <t>१२"</t>
    </r>
    <r>
      <rPr>
        <sz val="9"/>
        <rFont val="Preeti"/>
      </rPr>
      <t xml:space="preserve"> </t>
    </r>
    <r>
      <rPr>
        <sz val="10"/>
        <rFont val="Preeti"/>
      </rPr>
      <t>nfdf]_</t>
    </r>
  </si>
  <si>
    <r>
      <t>:टf]g slटङ्ग छिgf -</t>
    </r>
    <r>
      <rPr>
        <b/>
        <sz val="10"/>
        <rFont val="Cambria"/>
        <family val="1"/>
        <scheme val="major"/>
      </rPr>
      <t>१८"</t>
    </r>
    <r>
      <rPr>
        <sz val="10"/>
        <rFont val="Preeti"/>
      </rPr>
      <t xml:space="preserve"> nfdf]_</t>
    </r>
  </si>
  <si>
    <t>;fwf/ण टाj]n</t>
  </si>
  <si>
    <t>KjfOlGटङ्ग टfj]n</t>
  </si>
  <si>
    <t>lkmlglसङ्ग टfj]n</t>
  </si>
  <si>
    <t>d];g l:टङ्ग</t>
  </si>
  <si>
    <r>
      <t xml:space="preserve">d];g :sfo/ </t>
    </r>
    <r>
      <rPr>
        <sz val="9"/>
        <rFont val="Preeti"/>
      </rPr>
      <t>-</t>
    </r>
    <r>
      <rPr>
        <sz val="9"/>
        <rFont val="Cambria"/>
        <family val="1"/>
        <scheme val="major"/>
      </rPr>
      <t>6" x 12")</t>
    </r>
  </si>
  <si>
    <r>
      <t>;km\^ j|z (</t>
    </r>
    <r>
      <rPr>
        <sz val="9"/>
        <rFont val="Cambria"/>
        <family val="1"/>
        <scheme val="major"/>
      </rPr>
      <t>4")</t>
    </r>
  </si>
  <si>
    <t>:d"y l:टn kmfon</t>
  </si>
  <si>
    <t>kmnfd] :k|Lट n]en</t>
  </si>
  <si>
    <t>२० ln^/ h/lsg</t>
  </si>
  <si>
    <t>d]hlरङ्ग ट]k ३ dL=</t>
  </si>
  <si>
    <t>d]hlरङ्ग ट]k ३० dL= -kmfOj/ Unf;_</t>
  </si>
  <si>
    <r>
      <rPr>
        <b/>
        <u/>
        <sz val="9"/>
        <rFont val="Preeti"/>
      </rPr>
      <t xml:space="preserve"> *c;lhnf] ;fdfgM</t>
    </r>
    <r>
      <rPr>
        <sz val="9"/>
        <rFont val="Preeti"/>
      </rPr>
      <t xml:space="preserve">  </t>
    </r>
    <r>
      <rPr>
        <sz val="9"/>
        <rFont val="Cambria"/>
        <family val="1"/>
        <scheme val="major"/>
      </rPr>
      <t>Hume pipe</t>
    </r>
    <r>
      <rPr>
        <sz val="9"/>
        <rFont val="Preeti"/>
      </rPr>
      <t>, lz;f, kmnfd] %*, lh=cfO{ kfO{k,</t>
    </r>
    <r>
      <rPr>
        <sz val="9"/>
        <rFont val="Cambria"/>
        <family val="1"/>
        <scheme val="major"/>
      </rPr>
      <t>HDPE</t>
    </r>
    <r>
      <rPr>
        <sz val="9"/>
        <rFont val="Preeti"/>
      </rPr>
      <t xml:space="preserve"> kfO{k a"g]sf] hfnL, Uofljog hfnL, ljB"t tf/, ljB"t, kf]n, ^|fG;km/d/, sf&amp;sf] kf]n, </t>
    </r>
    <r>
      <rPr>
        <sz val="9"/>
        <rFont val="Cambria"/>
        <family val="1"/>
        <scheme val="major"/>
      </rPr>
      <t>Insulater, Lightening Arrester, Stayset, Drop out</t>
    </r>
    <r>
      <rPr>
        <sz val="9"/>
        <rFont val="Preeti"/>
      </rPr>
      <t>,</t>
    </r>
    <r>
      <rPr>
        <sz val="9"/>
        <rFont val="Cambria"/>
        <family val="1"/>
        <scheme val="major"/>
      </rPr>
      <t xml:space="preserve"> Chanal</t>
    </r>
    <r>
      <rPr>
        <sz val="9"/>
        <rFont val="Preeti"/>
      </rPr>
      <t xml:space="preserve">, EofS;Lg, cf}ifwL, ;lh{sn j]* tyf ;fdfgx?, x:kL^n j]ड, b/fh, </t>
    </r>
    <r>
      <rPr>
        <sz val="9"/>
        <rFont val="Cambria"/>
        <family val="1"/>
        <scheme val="major"/>
      </rPr>
      <t>T.V.Computer</t>
    </r>
    <r>
      <rPr>
        <sz val="9"/>
        <rFont val="Preeti"/>
      </rPr>
      <t>, cFLb .</t>
    </r>
  </si>
  <si>
    <t xml:space="preserve"> जिल्ला दररेट ०८०/८१</t>
  </si>
  <si>
    <t xml:space="preserve"> जिल्ला दररेट ०८०/८१ </t>
  </si>
  <si>
    <t>जिल्ला दररेट ०८०/८१</t>
  </si>
  <si>
    <t>FY 2080/81</t>
  </si>
  <si>
    <t>P=l;=P;=cf/= tf/</t>
  </si>
  <si>
    <t>P=l;=P;=cf/= tf/ nf]8</t>
  </si>
  <si>
    <t>k|lt=ls=ld=</t>
  </si>
  <si>
    <t>P=l;=P;=cf/= tf/ cgnf]8</t>
  </si>
  <si>
    <t>lj4'lto ;fdfu|L nf]8 / cgnf]8</t>
  </si>
  <si>
    <t>k|lt=lSjG6n</t>
  </si>
  <si>
    <t>Normal</t>
  </si>
  <si>
    <r>
      <t xml:space="preserve">6' MS Casing Pipe( 5.5 </t>
    </r>
    <r>
      <rPr>
        <sz val="11"/>
        <rFont val="Calibri"/>
        <family val="2"/>
      </rPr>
      <t>±5% mm thick )</t>
    </r>
  </si>
  <si>
    <t xml:space="preserve">jgsf] &amp; ls=ld= leq </t>
  </si>
  <si>
    <t>g;{/Lsf] nflu dlnnf] df6f] -;+sng nf]ड दुjfgL ;d]t u/fO{ g;{/L If]qdf vl/b ug{]_</t>
  </si>
  <si>
    <t>lj?jf 9'jfgL ubf{ nf]8, cgnf]8</t>
  </si>
  <si>
    <t>(a) Loading</t>
  </si>
  <si>
    <t>1) 3" x7" Size Poly Bag Plant</t>
  </si>
  <si>
    <t>2) 4" x7" Size Poly Bag Plant</t>
  </si>
  <si>
    <t>3) 5" x8" Size Poly Bag Plant</t>
  </si>
  <si>
    <t>(b) Unloading</t>
  </si>
  <si>
    <t>k|lt a}u</t>
  </si>
  <si>
    <r>
      <t xml:space="preserve">cu/p8 - </t>
    </r>
    <r>
      <rPr>
        <sz val="9"/>
        <rFont val="Arial"/>
        <family val="2"/>
      </rPr>
      <t>Polybag</t>
    </r>
    <r>
      <rPr>
        <sz val="10"/>
        <rFont val="Preeti"/>
      </rPr>
      <t xml:space="preserve"> _</t>
    </r>
  </si>
  <si>
    <r>
      <t xml:space="preserve">l6d'/ - </t>
    </r>
    <r>
      <rPr>
        <sz val="9"/>
        <rFont val="Arial"/>
        <family val="2"/>
      </rPr>
      <t>Polybag</t>
    </r>
    <r>
      <rPr>
        <sz val="10"/>
        <rFont val="Preeti"/>
      </rPr>
      <t xml:space="preserve"> _</t>
    </r>
  </si>
  <si>
    <t>cf]v/ - ax'aif]{ _</t>
  </si>
  <si>
    <t>af; sndL la?jf vl/b</t>
  </si>
  <si>
    <t>;'g sfutL, lah'</t>
  </si>
  <si>
    <t>;'g sfutL, sndL</t>
  </si>
  <si>
    <t>lsjL</t>
  </si>
  <si>
    <t>Pef]sf8f]</t>
  </si>
  <si>
    <t>lnrL</t>
  </si>
  <si>
    <t>cfFk cd|kfnL</t>
  </si>
  <si>
    <t>cfFk cGo</t>
  </si>
  <si>
    <t>&gt;Lv08 lap</t>
  </si>
  <si>
    <t>j8x/ lap</t>
  </si>
  <si>
    <t>sk'/ lap</t>
  </si>
  <si>
    <t>afF;sf] lap</t>
  </si>
  <si>
    <t>t]hkftsf] lap</t>
  </si>
  <si>
    <t>df]l/Gufsf] lap</t>
  </si>
  <si>
    <t>s'l/nf]sf] lap</t>
  </si>
  <si>
    <r>
      <t>cGo hl/a'l6</t>
    </r>
    <r>
      <rPr>
        <sz val="10"/>
        <rFont val="Calibri"/>
        <family val="2"/>
      </rPr>
      <t>/</t>
    </r>
    <r>
      <rPr>
        <sz val="14.5"/>
        <rFont val="Preeti"/>
      </rPr>
      <t xml:space="preserve"> </t>
    </r>
    <r>
      <rPr>
        <sz val="11"/>
        <rFont val="Preeti"/>
      </rPr>
      <t>jgsf] lap</t>
    </r>
  </si>
  <si>
    <t>ahf/ efp cg';f/</t>
  </si>
  <si>
    <t>sDkf]i6 dn</t>
  </si>
  <si>
    <t>la?jf /f]Kg vf8n vGg] d]l;g</t>
  </si>
  <si>
    <t>g;{/Ldf la?jf pTkfbg ug{ hFunsf] dflyNnf] txsf] ;+slnt df6f] 9'jfgL</t>
  </si>
  <si>
    <r>
      <t>k|lt 3=ld=</t>
    </r>
    <r>
      <rPr>
        <sz val="10"/>
        <rFont val="Calibri"/>
        <family val="2"/>
      </rPr>
      <t>/</t>
    </r>
    <r>
      <rPr>
        <sz val="14.5"/>
        <rFont val="Preeti"/>
      </rPr>
      <t xml:space="preserve"> </t>
    </r>
    <r>
      <rPr>
        <sz val="11"/>
        <rFont val="Preeti"/>
      </rPr>
      <t>k|lt ls=ld=</t>
    </r>
  </si>
  <si>
    <t>g;{/Ldf la?jf pTkfbg ug{ vf]nfaf6 ;+slnt afn'jf 9'jfgL</t>
  </si>
  <si>
    <t>Green Net 50x3 Sqm ( 1 Roll )</t>
  </si>
  <si>
    <t>a08n</t>
  </si>
  <si>
    <t>White Net 100 Sqm ( 1 Roll )</t>
  </si>
  <si>
    <t>?v 5kfg tyf gDal/u+</t>
  </si>
  <si>
    <t>uf]lnof sf7 s6fg d'5fg</t>
  </si>
  <si>
    <t>3=lkm=</t>
  </si>
  <si>
    <t>l/u+ agfpg] sfo{</t>
  </si>
  <si>
    <t>uf]lnofsf] af]qmf lemSg] sfo{</t>
  </si>
  <si>
    <t>uf]lnof sf7 nf]l8u+ sfo{</t>
  </si>
  <si>
    <r>
      <t xml:space="preserve">uf]lnof sf7 ofl8u++ sfo{ </t>
    </r>
    <r>
      <rPr>
        <sz val="10"/>
        <rFont val="Arial"/>
        <family val="2"/>
      </rPr>
      <t>( Yarding )</t>
    </r>
  </si>
  <si>
    <t>uf]lnof sf7 cgnf]l8u+ sfo{</t>
  </si>
  <si>
    <r>
      <t xml:space="preserve">uf]lnof sf7 kfOlnu+ sfo{ </t>
    </r>
    <r>
      <rPr>
        <sz val="10"/>
        <rFont val="Arial"/>
        <family val="2"/>
      </rPr>
      <t>( Piling )</t>
    </r>
  </si>
  <si>
    <t>uf]lnof sf7 9'jfgL</t>
  </si>
  <si>
    <t>) b]lv !) ls=ld= ;Ddf</t>
  </si>
  <si>
    <t>) b]lv @) ls=ld= ;Ddf</t>
  </si>
  <si>
    <t>) b]lv #) ls=ld= ;Ddf</t>
  </si>
  <si>
    <t>#) ls=ld= eGbf 6f9f</t>
  </si>
  <si>
    <t>bfp/f s6fg d'5fg sfo{</t>
  </si>
  <si>
    <r>
      <t xml:space="preserve">bfp/f ofl8{u+ </t>
    </r>
    <r>
      <rPr>
        <sz val="9"/>
        <rFont val="Arial"/>
        <family val="2"/>
      </rPr>
      <t>(Yarding )</t>
    </r>
    <r>
      <rPr>
        <sz val="10"/>
        <rFont val="Preeti"/>
      </rPr>
      <t xml:space="preserve"> sfo{</t>
    </r>
  </si>
  <si>
    <t>bfp/f nf]l8u+ sfo{</t>
  </si>
  <si>
    <t>bfp/f cgnf]l8u+ sfo{</t>
  </si>
  <si>
    <t>bfp/f r§f lgdf{0f sfo{</t>
  </si>
  <si>
    <t>bfp/f 9'jfgL</t>
  </si>
  <si>
    <t xml:space="preserve">) b]lv @% ls=ld= ;Ddf jf 6f9f </t>
  </si>
  <si>
    <t>२०८०/८१</t>
  </si>
  <si>
    <t xml:space="preserve">२०८०/8१ </t>
  </si>
  <si>
    <r>
      <t xml:space="preserve">खानेपानी तथा सरसफाई टेक्निसियन </t>
    </r>
    <r>
      <rPr>
        <sz val="10"/>
        <rFont val="Calibri"/>
        <family val="2"/>
        <scheme val="minor"/>
      </rPr>
      <t>(सुपरभाइजर)</t>
    </r>
  </si>
  <si>
    <t xml:space="preserve">2080/2081 </t>
  </si>
  <si>
    <t>lh=cfO{= tyf Pr=l8=lk= lkml6é</t>
  </si>
  <si>
    <r>
      <t xml:space="preserve">१० dL=dL= Aof; b]vL </t>
    </r>
    <r>
      <rPr>
        <sz val="10"/>
        <rFont val="Calibri"/>
        <family val="2"/>
        <scheme val="minor"/>
      </rPr>
      <t>20</t>
    </r>
    <r>
      <rPr>
        <sz val="10"/>
        <rFont val="Preeti"/>
      </rPr>
      <t xml:space="preserve"> ld=ld= ;Dd</t>
    </r>
  </si>
  <si>
    <t>२५ dL=dL= Aof; b]vL ३२ ld=ld= ;Dd</t>
  </si>
  <si>
    <r>
      <t>ख= u"NdL lhNnfsf] ढुवानी</t>
    </r>
    <r>
      <rPr>
        <b/>
        <sz val="14"/>
        <rFont val="Preeti"/>
      </rPr>
      <t xml:space="preserve"> </t>
    </r>
    <r>
      <rPr>
        <b/>
        <sz val="11"/>
        <rFont val="Preeti"/>
      </rPr>
      <t>b//]6M</t>
    </r>
  </si>
  <si>
    <r>
      <t>श्री सच्चि</t>
    </r>
    <r>
      <rPr>
        <b/>
        <sz val="18.5"/>
        <rFont val="Preeti"/>
      </rPr>
      <t>wf</t>
    </r>
    <r>
      <rPr>
        <b/>
        <sz val="20"/>
        <rFont val="Preeti"/>
      </rPr>
      <t>नन्द rf}w/L</t>
    </r>
  </si>
  <si>
    <t>श्री भरत प्रसाद सापकोटा जलस्रोत तथा सिचाइ विकास डिभिजन कार्यालय गुल्मी</t>
  </si>
  <si>
    <t xml:space="preserve"> जिल्ला दररेट ०८१/८२</t>
  </si>
  <si>
    <r>
      <t xml:space="preserve">अलकत्रा </t>
    </r>
    <r>
      <rPr>
        <sz val="9"/>
        <rFont val="Calibri"/>
        <family val="2"/>
        <scheme val="minor"/>
      </rPr>
      <t>VG 30</t>
    </r>
    <r>
      <rPr>
        <sz val="9"/>
        <rFont val="Preeti"/>
      </rPr>
      <t xml:space="preserve"> ग्रेड</t>
    </r>
  </si>
  <si>
    <t>FY 2081/82</t>
  </si>
  <si>
    <t xml:space="preserve">स्वीकृत जिल्ला दररेट २०८१/८२ </t>
  </si>
  <si>
    <t xml:space="preserve"> PPR 3LAYER PLUMBING SYSTEMS -Approved District Rate 2081/82</t>
  </si>
  <si>
    <t>ट. खानेपानी सम्बन्धि पम्पहरुको जिल्ला दररेट २०८१/८२</t>
  </si>
  <si>
    <t>श्री s[i0f k|;fb zdf{</t>
  </si>
  <si>
    <t>श्री xl/x/ zdf{</t>
  </si>
  <si>
    <t xml:space="preserve">जिल्ला दररेट २०८१/०८२ </t>
  </si>
  <si>
    <r>
      <rPr>
        <sz val="12"/>
        <rFont val="Preeti"/>
      </rPr>
      <t>असजिलो</t>
    </r>
    <r>
      <rPr>
        <sz val="14"/>
        <rFont val="Preeti"/>
      </rPr>
      <t xml:space="preserve"> </t>
    </r>
    <r>
      <rPr>
        <sz val="11"/>
        <rFont val="Preeti"/>
      </rPr>
      <t xml:space="preserve">;fdfgx? ट्रकबाट ढुjfgL u/fpbf sfnf]kq] afटोdf </t>
    </r>
  </si>
  <si>
    <r>
      <rPr>
        <sz val="12"/>
        <rFont val="Preeti"/>
      </rPr>
      <t>असजिलो</t>
    </r>
    <r>
      <rPr>
        <sz val="14"/>
        <rFont val="Preeti"/>
      </rPr>
      <t xml:space="preserve"> </t>
    </r>
    <r>
      <rPr>
        <sz val="11"/>
        <rFont val="Preeti"/>
      </rPr>
      <t xml:space="preserve">;fdfgx? ट्रकबाट ढुjfgL u/fpbf </t>
    </r>
    <r>
      <rPr>
        <sz val="12"/>
        <rFont val="Preeti"/>
      </rPr>
      <t>ग्रावेल</t>
    </r>
    <r>
      <rPr>
        <sz val="14"/>
        <rFont val="Preeti"/>
      </rPr>
      <t xml:space="preserve"> </t>
    </r>
    <r>
      <rPr>
        <sz val="11"/>
        <rFont val="Preeti"/>
      </rPr>
      <t xml:space="preserve">afटोdf </t>
    </r>
  </si>
  <si>
    <t>lgdf{०f ;fdfu|Lx?sf] ljj/ण</t>
  </si>
  <si>
    <r>
      <rPr>
        <b/>
        <sz val="12"/>
        <rFont val="Kalimati"/>
        <charset val="1"/>
      </rPr>
      <t>ग</t>
    </r>
    <r>
      <rPr>
        <b/>
        <sz val="12"/>
        <rFont val="FONTASY_ HIMALI_ TT"/>
        <family val="5"/>
      </rPr>
      <t>=</t>
    </r>
    <r>
      <rPr>
        <b/>
        <sz val="12"/>
        <rFont val="Times New Roman"/>
        <family val="1"/>
      </rPr>
      <t>Water Meter</t>
    </r>
  </si>
  <si>
    <r>
      <t xml:space="preserve">)=)% </t>
    </r>
    <r>
      <rPr>
        <sz val="11"/>
        <rFont val="Calibri"/>
        <family val="2"/>
        <scheme val="minor"/>
      </rPr>
      <t>sq.in. ACSR s08S6/</t>
    </r>
  </si>
  <si>
    <t>11 KV XLPE Covered Conductor, 1 Core, 50 Sq mm</t>
  </si>
  <si>
    <t>bfp/f 9"jfgL</t>
  </si>
  <si>
    <t>प्रति ५ कि मि थप दुरीमा १ % थप गर्ने</t>
  </si>
  <si>
    <t xml:space="preserve"> जिल्ला दररेट ०८१/८२ </t>
  </si>
  <si>
    <t>छ.  गुल्मी जिल्लाको आ.व. २०८१/०८२ को लागि स्यानिटरी सामाग्रीहरुको दररेट:-</t>
  </si>
  <si>
    <t xml:space="preserve">मिति २०८१/०३/२८ गते बसेको  जिल्ला दर रेट निर्धारण उपसमितिको सिफारिस अनुसार आ.व. २०८१/८२ को लागी जिल्ला दर रेट निर्धारण समिति बाट  ज्यामी ज्याला, ढुवानी तथा निर्माण सामाग्रीहरुको   जिल्ला दररेट स्वीकृत गरिएको छ </t>
  </si>
  <si>
    <t>आषाढ, २०८१</t>
  </si>
  <si>
    <r>
      <t xml:space="preserve">आर्थिक वर्ष:- </t>
    </r>
    <r>
      <rPr>
        <b/>
        <sz val="28"/>
        <rFont val="Kokila"/>
        <family val="2"/>
      </rPr>
      <t xml:space="preserve">२०८१/२०८२ </t>
    </r>
  </si>
  <si>
    <t xml:space="preserve">गुल्मी जिल्ला दररेट निर्धारण समिति, आ.व. २०८१/०८२ </t>
  </si>
  <si>
    <t>k|lt uf]6f ÷ls=dL=</t>
  </si>
  <si>
    <t>घ.  गुल्मी जिल्लाको आ.व. २०८१/०८२ को लागि पूर्वाधार सम्बन्धि निर्माण सामाग्रीहरुको दररेट</t>
  </si>
  <si>
    <t>ङ.  गुल्मी जिल्लाको आ.व. २०८१/०८२ को लागि फलामजन्य सामाग्रीहरुको दररेट:-</t>
  </si>
  <si>
    <t>च.  गुल्मी जिल्लाको आ.व. २०८१/०८२ को लागि विद्युतीय सामाग्रीहरुको दररेट:-</t>
  </si>
  <si>
    <t>ज.  गुल्मी जिल्लाको आ.व. २०८१/०८२ को लागि रंग रोगन सामाग्रीहरुको दररेट:-</t>
  </si>
  <si>
    <t xml:space="preserve">Concrete Products 2081/82 </t>
  </si>
  <si>
    <t>ठ. गुल्मी जिल्लाको आ.व. २०८१/८२ को लागि अन्य निर्माण सामाग्रीहरुको दररेट:-</t>
  </si>
  <si>
    <t xml:space="preserve"> जिल्ला दररेट ०७७/०७८ </t>
  </si>
  <si>
    <t xml:space="preserve">जिल्ला दररेट ०७८/०७९ </t>
  </si>
  <si>
    <t xml:space="preserve">जिल्ला दररेट ०७९/८० </t>
  </si>
  <si>
    <t xml:space="preserve">जिल्ला दररेट ०७७/०७८ </t>
  </si>
  <si>
    <t>नि. जिल्ला समन्वय अधिकारी</t>
  </si>
  <si>
    <t>&gt;L ;[hgf ld&gt;</t>
  </si>
  <si>
    <t>२०८१/८२</t>
  </si>
  <si>
    <t>9,000।00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</si>
</sst>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00"/>
    <numFmt numFmtId="165" formatCode="0.0000"/>
    <numFmt numFmtId="166" formatCode="0.0"/>
    <numFmt numFmtId="167" formatCode="0.00_)"/>
    <numFmt numFmtId="168" formatCode="[$-4000439]0"/>
    <numFmt numFmtId="169" formatCode="[$-4000439]0.00"/>
    <numFmt numFmtId="170" formatCode="[$-4000439]0.00000"/>
    <numFmt numFmtId="171" formatCode="_(* #,##0_);_(* \(#,##0\);_(* &quot;-&quot;??_);_(@_)"/>
  </numFmts>
  <fonts count="159">
    <font>
      <sz val="10"/>
      <name val="Arial"/>
    </font>
    <font>
      <sz val="11"/>
      <color theme="1"/>
      <name val="Calibri"/>
      <family val="2"/>
      <scheme val="minor"/>
    </font>
    <font>
      <sz val="10"/>
      <name val="Arial"/>
      <family val="2"/>
    </font>
    <font>
      <u/>
      <sz val="10"/>
      <color indexed="12"/>
      <name val="Arial"/>
      <family val="2"/>
    </font>
    <font>
      <sz val="8"/>
      <name val="Arial"/>
      <family val="2"/>
    </font>
    <font>
      <sz val="10"/>
      <name val="FONTASY_ HIMALI_ TT"/>
      <family val="5"/>
    </font>
    <font>
      <sz val="10"/>
      <name val="Arial"/>
      <family val="2"/>
    </font>
    <font>
      <sz val="11"/>
      <name val="FONTASY_ HIMALI_ TT"/>
      <family val="5"/>
    </font>
    <font>
      <b/>
      <sz val="11"/>
      <name val="FONTASY_ HIMALI_ TT"/>
      <family val="5"/>
    </font>
    <font>
      <sz val="11"/>
      <name val="Fontasy Himali"/>
      <family val="5"/>
    </font>
    <font>
      <sz val="10"/>
      <name val="Times New Roman"/>
      <family val="1"/>
    </font>
    <font>
      <sz val="10"/>
      <name val="Fontasy Himali"/>
      <family val="5"/>
    </font>
    <font>
      <b/>
      <sz val="10"/>
      <name val="FONTASY_ HIMALI_ TT"/>
      <family val="5"/>
    </font>
    <font>
      <b/>
      <sz val="10"/>
      <name val="Arial"/>
      <family val="2"/>
    </font>
    <font>
      <sz val="12"/>
      <name val="Times New Roman"/>
      <family val="1"/>
    </font>
    <font>
      <b/>
      <sz val="10"/>
      <name val="Fontasy Himali"/>
      <family val="5"/>
    </font>
    <font>
      <sz val="9"/>
      <name val="FONTASY_ HIMALI_ TT"/>
      <family val="5"/>
    </font>
    <font>
      <sz val="9"/>
      <name val="Arial"/>
      <family val="2"/>
    </font>
    <font>
      <sz val="9"/>
      <name val="Fontasy Himali"/>
      <family val="5"/>
    </font>
    <font>
      <sz val="9"/>
      <name val="Times New Roman"/>
      <family val="1"/>
    </font>
    <font>
      <sz val="12"/>
      <name val="Kantipur"/>
    </font>
    <font>
      <sz val="12"/>
      <name val="Arial"/>
      <family val="2"/>
    </font>
    <font>
      <b/>
      <sz val="10"/>
      <name val="Arial Narrow"/>
      <family val="2"/>
    </font>
    <font>
      <b/>
      <sz val="9"/>
      <name val="Times New Roman"/>
      <family val="1"/>
    </font>
    <font>
      <sz val="10"/>
      <name val="Arial Narrow"/>
      <family val="2"/>
    </font>
    <font>
      <sz val="9"/>
      <name val="Arial"/>
      <family val="2"/>
    </font>
    <font>
      <b/>
      <sz val="11"/>
      <name val="Times New Roman"/>
      <family val="1"/>
    </font>
    <font>
      <b/>
      <sz val="8"/>
      <name val="FONTASY_ HIMALI_ TT"/>
      <family val="5"/>
    </font>
    <font>
      <sz val="8"/>
      <name val="FONTASY_ HIMALI_ TT"/>
      <family val="5"/>
    </font>
    <font>
      <b/>
      <sz val="9"/>
      <name val="Arial"/>
      <family val="2"/>
    </font>
    <font>
      <b/>
      <sz val="11"/>
      <name val="Arial"/>
      <family val="2"/>
    </font>
    <font>
      <b/>
      <sz val="10"/>
      <name val="Times New Roman"/>
      <family val="1"/>
    </font>
    <font>
      <b/>
      <sz val="8"/>
      <name val="Times New Roman"/>
      <family val="1"/>
    </font>
    <font>
      <sz val="8"/>
      <name val="Times New Roman"/>
      <family val="1"/>
    </font>
    <font>
      <sz val="12"/>
      <name val="Preeti"/>
    </font>
    <font>
      <sz val="14"/>
      <name val="Preeti"/>
    </font>
    <font>
      <sz val="10"/>
      <name val="Preeti"/>
    </font>
    <font>
      <b/>
      <i/>
      <sz val="16"/>
      <name val="Helv"/>
    </font>
    <font>
      <vertAlign val="superscript"/>
      <sz val="10"/>
      <name val="Arial"/>
      <family val="2"/>
    </font>
    <font>
      <b/>
      <sz val="14"/>
      <name val="Preeti"/>
    </font>
    <font>
      <sz val="12"/>
      <name val="Kokila"/>
      <family val="2"/>
    </font>
    <font>
      <sz val="11"/>
      <name val="Preeti"/>
    </font>
    <font>
      <sz val="14"/>
      <name val="Kokila"/>
      <family val="2"/>
    </font>
    <font>
      <b/>
      <sz val="14"/>
      <name val="Kokila"/>
      <family val="2"/>
    </font>
    <font>
      <b/>
      <sz val="12"/>
      <name val="Kokila"/>
      <family val="2"/>
    </font>
    <font>
      <sz val="10"/>
      <name val="Kokila"/>
      <family val="2"/>
    </font>
    <font>
      <b/>
      <sz val="18"/>
      <name val="Kokila"/>
      <family val="2"/>
    </font>
    <font>
      <sz val="16"/>
      <name val="Kokila"/>
      <family val="2"/>
    </font>
    <font>
      <b/>
      <sz val="22"/>
      <name val="Kokila"/>
      <family val="2"/>
    </font>
    <font>
      <b/>
      <sz val="28"/>
      <name val="Kokila"/>
      <family val="2"/>
    </font>
    <font>
      <b/>
      <sz val="36"/>
      <name val="Kokila"/>
      <family val="2"/>
    </font>
    <font>
      <i/>
      <sz val="10"/>
      <name val="Kokila"/>
      <family val="2"/>
    </font>
    <font>
      <sz val="18"/>
      <name val="Kokila"/>
      <family val="2"/>
    </font>
    <font>
      <b/>
      <sz val="10"/>
      <name val="Kalimati"/>
      <charset val="1"/>
    </font>
    <font>
      <sz val="10"/>
      <name val="Kalimati"/>
      <charset val="1"/>
    </font>
    <font>
      <sz val="9"/>
      <name val="Kalimati"/>
      <charset val="1"/>
    </font>
    <font>
      <sz val="8"/>
      <name val="Kalimati"/>
      <charset val="1"/>
    </font>
    <font>
      <b/>
      <sz val="8"/>
      <name val="Kalimati"/>
      <charset val="1"/>
    </font>
    <font>
      <b/>
      <sz val="12"/>
      <name val="Times New Roman"/>
      <family val="1"/>
    </font>
    <font>
      <b/>
      <sz val="11"/>
      <name val="Kalimati"/>
      <charset val="1"/>
    </font>
    <font>
      <sz val="14"/>
      <name val="Kalimati"/>
      <charset val="1"/>
    </font>
    <font>
      <b/>
      <sz val="14"/>
      <name val="Kalimati"/>
      <charset val="1"/>
    </font>
    <font>
      <i/>
      <sz val="14"/>
      <name val="Kalimati"/>
      <charset val="1"/>
    </font>
    <font>
      <b/>
      <sz val="20"/>
      <name val="Kalimati"/>
      <charset val="1"/>
    </font>
    <font>
      <b/>
      <sz val="11"/>
      <name val="Preeti"/>
    </font>
    <font>
      <b/>
      <sz val="13"/>
      <name val="Preeti"/>
    </font>
    <font>
      <sz val="13"/>
      <name val="Preeti"/>
    </font>
    <font>
      <b/>
      <sz val="12"/>
      <name val="Preeti"/>
    </font>
    <font>
      <sz val="13"/>
      <name val="AcadErerialf"/>
    </font>
    <font>
      <sz val="8"/>
      <name val="Siddhi"/>
      <family val="5"/>
    </font>
    <font>
      <sz val="16"/>
      <name val="Arial"/>
      <family val="2"/>
    </font>
    <font>
      <u/>
      <sz val="10"/>
      <color indexed="12"/>
      <name val="Times New Roman"/>
      <family val="1"/>
    </font>
    <font>
      <b/>
      <sz val="24"/>
      <name val="Kokila"/>
      <family val="2"/>
    </font>
    <font>
      <b/>
      <sz val="13"/>
      <name val="Times New Roman"/>
      <family val="1"/>
    </font>
    <font>
      <sz val="13"/>
      <name val="Times New Roman"/>
      <family val="1"/>
    </font>
    <font>
      <sz val="14"/>
      <name val="Times New Roman"/>
      <family val="1"/>
    </font>
    <font>
      <b/>
      <sz val="10.5"/>
      <name val="Times New Roman"/>
      <family val="1"/>
    </font>
    <font>
      <sz val="16"/>
      <name val="Times New Roman"/>
      <family val="1"/>
    </font>
    <font>
      <sz val="10.5"/>
      <name val="Times New Roman"/>
      <family val="1"/>
    </font>
    <font>
      <sz val="7.5"/>
      <name val="Arial"/>
      <family val="2"/>
    </font>
    <font>
      <sz val="9.5"/>
      <name val="Times New Roman"/>
      <family val="1"/>
    </font>
    <font>
      <sz val="19"/>
      <name val="Arial"/>
      <family val="2"/>
    </font>
    <font>
      <b/>
      <u/>
      <sz val="9.5"/>
      <name val="Times New Roman"/>
      <family val="1"/>
    </font>
    <font>
      <b/>
      <sz val="9.5"/>
      <name val="Times New Roman"/>
      <family val="1"/>
    </font>
    <font>
      <u/>
      <sz val="9.5"/>
      <name val="Times New Roman"/>
      <family val="1"/>
    </font>
    <font>
      <sz val="14"/>
      <name val="FONTASY_ HIMALI_ TT"/>
      <family val="5"/>
    </font>
    <font>
      <sz val="18"/>
      <name val="FONTASY_ HIMALI_ TT"/>
      <family val="5"/>
    </font>
    <font>
      <b/>
      <sz val="11"/>
      <name val="Kokila"/>
      <family val="2"/>
    </font>
    <font>
      <sz val="12"/>
      <name val="FONTASY_ HIMALI_ TT"/>
      <family val="5"/>
    </font>
    <font>
      <b/>
      <sz val="14"/>
      <name val="Times New Roman"/>
      <family val="1"/>
    </font>
    <font>
      <sz val="16"/>
      <name val="FONTASY_ HIMALI_ TT"/>
      <family val="5"/>
    </font>
    <font>
      <sz val="18"/>
      <name val="Times New Roman"/>
      <family val="1"/>
    </font>
    <font>
      <b/>
      <sz val="14"/>
      <name val="FONTASY_ HIMALI_ TT"/>
      <family val="5"/>
    </font>
    <font>
      <b/>
      <sz val="18"/>
      <name val="FONTASY_ HIMALI_ TT"/>
      <family val="5"/>
    </font>
    <font>
      <sz val="11"/>
      <name val="Kokila"/>
      <family val="2"/>
    </font>
    <font>
      <sz val="11"/>
      <name val="Kalimati"/>
      <charset val="1"/>
    </font>
    <font>
      <sz val="11"/>
      <name val="Kantipur"/>
    </font>
    <font>
      <b/>
      <sz val="16"/>
      <name val="Times New Roman"/>
      <family val="1"/>
    </font>
    <font>
      <sz val="12"/>
      <name val="Fontasy Himali"/>
      <family val="5"/>
    </font>
    <font>
      <b/>
      <sz val="14"/>
      <name val="Fontasy Himali"/>
      <family val="5"/>
    </font>
    <font>
      <b/>
      <sz val="10"/>
      <name val="Preeti"/>
    </font>
    <font>
      <sz val="8"/>
      <name val="Preeti"/>
    </font>
    <font>
      <sz val="11"/>
      <color theme="1"/>
      <name val="Calibri"/>
      <family val="2"/>
      <scheme val="minor"/>
    </font>
    <font>
      <b/>
      <sz val="12"/>
      <color theme="1"/>
      <name val="Times New Roman"/>
      <family val="1"/>
    </font>
    <font>
      <sz val="12"/>
      <color theme="1"/>
      <name val="Fontasy Himali"/>
      <family val="5"/>
    </font>
    <font>
      <sz val="10"/>
      <color theme="1"/>
      <name val="Times New Roman"/>
      <family val="1"/>
    </font>
    <font>
      <sz val="10"/>
      <color rgb="FF000000"/>
      <name val="Times New Roman"/>
      <family val="1"/>
    </font>
    <font>
      <sz val="10"/>
      <color theme="1"/>
      <name val="Caliber"/>
    </font>
    <font>
      <sz val="10"/>
      <name val="Cambria"/>
      <family val="1"/>
      <scheme val="major"/>
    </font>
    <font>
      <sz val="16"/>
      <name val="Kalimati"/>
      <charset val="1"/>
    </font>
    <font>
      <sz val="12"/>
      <name val="Kalimati"/>
      <charset val="1"/>
    </font>
    <font>
      <b/>
      <sz val="12"/>
      <name val="Kalimati"/>
      <charset val="1"/>
    </font>
    <font>
      <sz val="9"/>
      <name val="Preeti"/>
    </font>
    <font>
      <b/>
      <sz val="10"/>
      <name val="Calibri"/>
      <family val="2"/>
      <scheme val="minor"/>
    </font>
    <font>
      <sz val="9"/>
      <name val="Calibri"/>
      <family val="2"/>
      <scheme val="minor"/>
    </font>
    <font>
      <sz val="10"/>
      <name val="Calibri"/>
      <family val="2"/>
      <scheme val="minor"/>
    </font>
    <font>
      <b/>
      <sz val="10"/>
      <name val="Cambria"/>
      <family val="1"/>
      <scheme val="major"/>
    </font>
    <font>
      <sz val="9"/>
      <name val="Cambria"/>
      <family val="1"/>
      <scheme val="major"/>
    </font>
    <font>
      <sz val="11"/>
      <name val="Calibri"/>
      <family val="2"/>
      <scheme val="minor"/>
    </font>
    <font>
      <sz val="11"/>
      <name val="Preeti"/>
      <family val="2"/>
    </font>
    <font>
      <sz val="11"/>
      <name val="Cambria"/>
      <family val="1"/>
      <scheme val="major"/>
    </font>
    <font>
      <sz val="11"/>
      <name val="Preeti"/>
      <family val="1"/>
    </font>
    <font>
      <sz val="14"/>
      <name val="Calibri"/>
      <family val="2"/>
      <scheme val="minor"/>
    </font>
    <font>
      <sz val="14"/>
      <name val="Preeti"/>
      <family val="2"/>
    </font>
    <font>
      <b/>
      <sz val="11"/>
      <name val="FONTASY_ HIMALI_ TT"/>
      <family val="5"/>
      <charset val="1"/>
    </font>
    <font>
      <sz val="16"/>
      <name val="Palace Script MT"/>
      <family val="4"/>
    </font>
    <font>
      <sz val="10"/>
      <name val="Preeti"/>
      <family val="2"/>
    </font>
    <font>
      <b/>
      <sz val="9"/>
      <name val="Preeti"/>
    </font>
    <font>
      <sz val="10.5"/>
      <name val="Preeti"/>
    </font>
    <font>
      <b/>
      <sz val="8"/>
      <name val="Calibri"/>
      <family val="2"/>
      <scheme val="minor"/>
    </font>
    <font>
      <b/>
      <sz val="9"/>
      <name val="Calibri"/>
      <family val="2"/>
      <scheme val="minor"/>
    </font>
    <font>
      <sz val="12"/>
      <name val="Calibri"/>
      <family val="2"/>
      <scheme val="minor"/>
    </font>
    <font>
      <sz val="12"/>
      <name val="Cambria"/>
      <family val="1"/>
      <scheme val="major"/>
    </font>
    <font>
      <sz val="10"/>
      <name val="Preeti"/>
      <family val="1"/>
    </font>
    <font>
      <b/>
      <u/>
      <sz val="12"/>
      <name val="Preeti"/>
    </font>
    <font>
      <b/>
      <sz val="11"/>
      <name val="Cambria"/>
      <family val="1"/>
      <scheme val="major"/>
    </font>
    <font>
      <sz val="14"/>
      <name val="Cambria"/>
      <family val="1"/>
      <scheme val="major"/>
    </font>
    <font>
      <b/>
      <u/>
      <sz val="11"/>
      <name val="Preeti"/>
    </font>
    <font>
      <b/>
      <sz val="10"/>
      <name val="Preeti"/>
      <family val="1"/>
    </font>
    <font>
      <b/>
      <u/>
      <sz val="9"/>
      <name val="Preeti"/>
    </font>
    <font>
      <sz val="11"/>
      <name val="Times New Roman"/>
      <family val="1"/>
    </font>
    <font>
      <sz val="11"/>
      <name val="Calibri"/>
      <family val="2"/>
    </font>
    <font>
      <sz val="10"/>
      <color rgb="FFFF0000"/>
      <name val="Preeti"/>
    </font>
    <font>
      <sz val="10"/>
      <color rgb="FFFF0000"/>
      <name val="Fontasy Himali"/>
      <family val="5"/>
    </font>
    <font>
      <sz val="9"/>
      <color rgb="FFFF0000"/>
      <name val="Fontasy Himali"/>
      <family val="5"/>
    </font>
    <font>
      <sz val="10"/>
      <color rgb="FFFF0000"/>
      <name val="FONTASY_ HIMALI_ TT"/>
      <family val="5"/>
    </font>
    <font>
      <sz val="10"/>
      <name val="Calibri"/>
      <family val="2"/>
    </font>
    <font>
      <sz val="14.5"/>
      <name val="Preeti"/>
    </font>
    <font>
      <sz val="9"/>
      <color rgb="FFFF0000"/>
      <name val="FONTASY_ HIMALI_ TT"/>
      <family val="5"/>
    </font>
    <font>
      <b/>
      <sz val="20"/>
      <name val="Preeti"/>
    </font>
    <font>
      <b/>
      <sz val="12"/>
      <name val="Cambria"/>
      <family val="1"/>
      <scheme val="major"/>
    </font>
    <font>
      <b/>
      <sz val="20"/>
      <name val="Kokila"/>
      <family val="2"/>
    </font>
    <font>
      <b/>
      <sz val="18.5"/>
      <name val="Preeti"/>
    </font>
    <font>
      <b/>
      <sz val="12"/>
      <name val="FONTASY_ HIMALI_ TT"/>
      <family val="5"/>
    </font>
    <font>
      <b/>
      <sz val="12"/>
      <name val="FONTASY_ HIMALI_ TT"/>
      <family val="5"/>
      <charset val="1"/>
    </font>
    <font>
      <b/>
      <sz val="16"/>
      <name val="Kokila"/>
      <family val="2"/>
    </font>
    <font>
      <sz val="9"/>
      <color theme="1"/>
      <name val="Times New Roman"/>
      <family val="1"/>
    </font>
    <font>
      <b/>
      <sz val="11"/>
      <name val="Fontasy Himali"/>
      <family val="5"/>
    </font>
    <font>
      <b/>
      <sz val="9"/>
      <name val="FONTASY_ HIMALI_ TT"/>
      <family val="5"/>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65"/>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1">
    <xf numFmtId="0" fontId="0" fillId="0" borderId="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8" fontId="4" fillId="2" borderId="0" applyNumberFormat="0" applyBorder="0" applyAlignment="0" applyProtection="0"/>
    <xf numFmtId="0" fontId="7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10" fontId="4" fillId="3" borderId="1" applyNumberFormat="0" applyBorder="0" applyAlignment="0" applyProtection="0"/>
    <xf numFmtId="167" fontId="3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4" borderId="0"/>
    <xf numFmtId="0" fontId="102" fillId="0" borderId="0"/>
    <xf numFmtId="0" fontId="6" fillId="0" borderId="0"/>
    <xf numFmtId="0" fontId="102" fillId="0" borderId="0"/>
    <xf numFmtId="0" fontId="6" fillId="0" borderId="0"/>
    <xf numFmtId="0" fontId="6" fillId="4" borderId="0"/>
    <xf numFmtId="9" fontId="2" fillId="0" borderId="0" applyFont="0" applyFill="0" applyBorder="0" applyAlignment="0" applyProtection="0"/>
    <xf numFmtId="10"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2" fillId="0" borderId="0" applyFont="0" applyFill="0" applyBorder="0" applyAlignment="0" applyProtection="0"/>
  </cellStyleXfs>
  <cellXfs count="857">
    <xf numFmtId="0" fontId="0" fillId="0" borderId="0" xfId="0"/>
    <xf numFmtId="0" fontId="5" fillId="0" borderId="0" xfId="0" applyFont="1" applyAlignment="1">
      <alignment horizontal="left"/>
    </xf>
    <xf numFmtId="0" fontId="27" fillId="0" borderId="1" xfId="0" applyFont="1" applyBorder="1" applyAlignment="1">
      <alignment horizontal="center" vertical="center" wrapText="1"/>
    </xf>
    <xf numFmtId="43" fontId="18" fillId="0" borderId="1" xfId="1" applyFont="1" applyFill="1" applyBorder="1" applyAlignment="1">
      <alignment horizontal="left"/>
    </xf>
    <xf numFmtId="0" fontId="5" fillId="0" borderId="1" xfId="0" applyFont="1" applyBorder="1" applyAlignment="1">
      <alignment horizontal="left"/>
    </xf>
    <xf numFmtId="43" fontId="11" fillId="0" borderId="1" xfId="1" applyFont="1" applyFill="1" applyBorder="1" applyAlignment="1">
      <alignment horizontal="right"/>
    </xf>
    <xf numFmtId="43" fontId="18" fillId="0" borderId="1" xfId="1" applyFont="1" applyFill="1" applyBorder="1" applyAlignment="1">
      <alignment horizontal="center"/>
    </xf>
    <xf numFmtId="0" fontId="5" fillId="0" borderId="1" xfId="0" applyFont="1" applyBorder="1" applyAlignment="1">
      <alignment horizontal="center" vertical="center"/>
    </xf>
    <xf numFmtId="43" fontId="18" fillId="0" borderId="1" xfId="1" applyFont="1" applyFill="1" applyBorder="1"/>
    <xf numFmtId="43" fontId="18" fillId="0" borderId="1" xfId="1" applyFont="1" applyFill="1" applyBorder="1" applyAlignment="1">
      <alignment horizontal="left" vertical="center"/>
    </xf>
    <xf numFmtId="0" fontId="17" fillId="0" borderId="1" xfId="0" applyFont="1" applyBorder="1" applyAlignment="1">
      <alignment horizontal="left"/>
    </xf>
    <xf numFmtId="43" fontId="17" fillId="0" borderId="1" xfId="0" applyNumberFormat="1" applyFont="1" applyBorder="1" applyAlignment="1">
      <alignment horizontal="left"/>
    </xf>
    <xf numFmtId="43" fontId="18" fillId="0" borderId="1" xfId="1" applyFont="1" applyFill="1" applyBorder="1" applyAlignment="1">
      <alignment horizontal="center" vertical="center"/>
    </xf>
    <xf numFmtId="43" fontId="18" fillId="0" borderId="3" xfId="1" applyFont="1" applyFill="1" applyBorder="1" applyAlignment="1">
      <alignment horizontal="left"/>
    </xf>
    <xf numFmtId="0" fontId="5" fillId="0" borderId="0" xfId="21" applyFont="1" applyAlignment="1">
      <alignment horizontal="center"/>
    </xf>
    <xf numFmtId="0" fontId="5" fillId="0" borderId="0" xfId="21" applyFont="1" applyAlignment="1">
      <alignment horizontal="left"/>
    </xf>
    <xf numFmtId="0" fontId="5" fillId="0" borderId="0" xfId="21" applyFont="1" applyAlignment="1">
      <alignment horizontal="right"/>
    </xf>
    <xf numFmtId="0" fontId="12" fillId="0" borderId="1" xfId="21" applyFont="1" applyBorder="1" applyAlignment="1">
      <alignment horizontal="center" vertical="center"/>
    </xf>
    <xf numFmtId="0" fontId="8" fillId="0" borderId="1" xfId="21" applyFont="1" applyBorder="1" applyAlignment="1">
      <alignment horizontal="center" vertical="center"/>
    </xf>
    <xf numFmtId="0" fontId="5" fillId="0" borderId="1" xfId="21" applyFont="1" applyBorder="1" applyAlignment="1">
      <alignment horizontal="right"/>
    </xf>
    <xf numFmtId="0" fontId="5" fillId="0" borderId="1" xfId="21" applyFont="1" applyBorder="1" applyAlignment="1">
      <alignment horizontal="left"/>
    </xf>
    <xf numFmtId="0" fontId="5" fillId="0" borderId="1" xfId="21" applyFont="1" applyBorder="1" applyAlignment="1">
      <alignment horizontal="center"/>
    </xf>
    <xf numFmtId="0" fontId="5" fillId="0" borderId="4" xfId="21" applyFont="1" applyBorder="1" applyAlignment="1">
      <alignment horizontal="right"/>
    </xf>
    <xf numFmtId="0" fontId="8" fillId="0" borderId="4" xfId="21" applyFont="1" applyBorder="1" applyAlignment="1">
      <alignment horizontal="left"/>
    </xf>
    <xf numFmtId="0" fontId="5" fillId="0" borderId="4" xfId="21" applyFont="1" applyBorder="1" applyAlignment="1">
      <alignment horizontal="center"/>
    </xf>
    <xf numFmtId="0" fontId="5" fillId="0" borderId="4" xfId="21" applyFont="1" applyBorder="1" applyAlignment="1">
      <alignment horizontal="left"/>
    </xf>
    <xf numFmtId="43" fontId="18" fillId="0" borderId="1" xfId="2" applyFont="1" applyFill="1" applyBorder="1" applyAlignment="1">
      <alignment horizontal="center"/>
    </xf>
    <xf numFmtId="43" fontId="16" fillId="0" borderId="1" xfId="2" applyFont="1" applyFill="1" applyBorder="1" applyAlignment="1">
      <alignment horizontal="center"/>
    </xf>
    <xf numFmtId="166" fontId="11" fillId="0" borderId="1" xfId="21" applyNumberFormat="1" applyFont="1" applyBorder="1" applyAlignment="1">
      <alignment horizontal="right"/>
    </xf>
    <xf numFmtId="0" fontId="5" fillId="5" borderId="0" xfId="21" applyFont="1" applyFill="1" applyAlignment="1">
      <alignment horizontal="left"/>
    </xf>
    <xf numFmtId="0" fontId="17" fillId="0" borderId="0" xfId="21" applyFont="1" applyAlignment="1">
      <alignment horizontal="right"/>
    </xf>
    <xf numFmtId="0" fontId="17" fillId="0" borderId="0" xfId="21" applyFont="1" applyAlignment="1">
      <alignment horizontal="left"/>
    </xf>
    <xf numFmtId="0" fontId="19" fillId="0" borderId="1" xfId="21" applyFont="1" applyBorder="1" applyAlignment="1">
      <alignment horizontal="left"/>
    </xf>
    <xf numFmtId="0" fontId="17" fillId="0" borderId="1" xfId="21" applyFont="1" applyBorder="1" applyAlignment="1">
      <alignment horizontal="center"/>
    </xf>
    <xf numFmtId="0" fontId="23" fillId="0" borderId="1" xfId="21" applyFont="1" applyBorder="1" applyAlignment="1">
      <alignment horizontal="center" vertical="center"/>
    </xf>
    <xf numFmtId="0" fontId="23" fillId="0" borderId="1" xfId="21" applyFont="1" applyBorder="1" applyAlignment="1">
      <alignment horizontal="center"/>
    </xf>
    <xf numFmtId="0" fontId="5" fillId="0" borderId="1" xfId="21" applyFont="1" applyBorder="1" applyAlignment="1">
      <alignment horizontal="center" vertical="center"/>
    </xf>
    <xf numFmtId="43" fontId="11" fillId="0" borderId="1" xfId="2" applyFont="1" applyFill="1" applyBorder="1" applyAlignment="1">
      <alignment horizontal="right" vertical="center"/>
    </xf>
    <xf numFmtId="0" fontId="5" fillId="0" borderId="1" xfId="21" applyFont="1" applyBorder="1" applyAlignment="1">
      <alignment horizontal="left" vertical="center"/>
    </xf>
    <xf numFmtId="0" fontId="5" fillId="0" borderId="0" xfId="21" applyFont="1" applyAlignment="1">
      <alignment horizontal="left" vertical="center"/>
    </xf>
    <xf numFmtId="0" fontId="16" fillId="0" borderId="1" xfId="21" applyFont="1" applyBorder="1" applyAlignment="1">
      <alignment horizontal="center"/>
    </xf>
    <xf numFmtId="43" fontId="11" fillId="0" borderId="1" xfId="2" applyFont="1" applyFill="1" applyBorder="1" applyAlignment="1">
      <alignment horizontal="right"/>
    </xf>
    <xf numFmtId="0" fontId="16" fillId="0" borderId="1" xfId="21" applyFont="1" applyBorder="1" applyAlignment="1">
      <alignment horizontal="left"/>
    </xf>
    <xf numFmtId="0" fontId="32" fillId="0" borderId="1" xfId="21" applyFont="1" applyBorder="1" applyAlignment="1">
      <alignment horizontal="center" vertical="center" wrapText="1"/>
    </xf>
    <xf numFmtId="164" fontId="33" fillId="0" borderId="1" xfId="21" applyNumberFormat="1" applyFont="1" applyBorder="1" applyAlignment="1">
      <alignment horizontal="right"/>
    </xf>
    <xf numFmtId="2" fontId="33" fillId="0" borderId="1" xfId="21" applyNumberFormat="1" applyFont="1" applyBorder="1" applyAlignment="1">
      <alignment horizontal="right"/>
    </xf>
    <xf numFmtId="43" fontId="33" fillId="0" borderId="1" xfId="2" applyFont="1" applyFill="1" applyBorder="1" applyAlignment="1">
      <alignment horizontal="center" vertical="center"/>
    </xf>
    <xf numFmtId="43" fontId="33" fillId="0" borderId="1" xfId="2" applyFont="1" applyBorder="1" applyAlignment="1">
      <alignment horizontal="center" vertical="center"/>
    </xf>
    <xf numFmtId="0" fontId="5" fillId="0" borderId="0" xfId="21" applyFont="1" applyAlignment="1">
      <alignment horizontal="right" vertical="top"/>
    </xf>
    <xf numFmtId="43" fontId="18" fillId="0" borderId="1" xfId="2" applyFont="1" applyFill="1" applyBorder="1"/>
    <xf numFmtId="1" fontId="12" fillId="0" borderId="1" xfId="21" applyNumberFormat="1" applyFont="1" applyBorder="1" applyAlignment="1">
      <alignment horizontal="right"/>
    </xf>
    <xf numFmtId="0" fontId="32" fillId="0" borderId="1" xfId="21" applyFont="1" applyBorder="1" applyAlignment="1">
      <alignment horizontal="center" vertical="center"/>
    </xf>
    <xf numFmtId="0" fontId="5" fillId="0" borderId="1" xfId="0" applyFont="1" applyBorder="1" applyAlignment="1">
      <alignment horizontal="center" wrapText="1"/>
    </xf>
    <xf numFmtId="0" fontId="31" fillId="0" borderId="1" xfId="21" applyFont="1" applyBorder="1" applyAlignment="1">
      <alignment horizontal="center"/>
    </xf>
    <xf numFmtId="164" fontId="33" fillId="0" borderId="1" xfId="21" applyNumberFormat="1" applyFont="1" applyBorder="1"/>
    <xf numFmtId="43" fontId="33" fillId="0" borderId="1" xfId="2" applyFont="1" applyBorder="1" applyAlignment="1">
      <alignment vertical="center"/>
    </xf>
    <xf numFmtId="43" fontId="32" fillId="6" borderId="1" xfId="2" applyFont="1" applyFill="1" applyBorder="1" applyAlignment="1">
      <alignment horizontal="center" vertical="center"/>
    </xf>
    <xf numFmtId="0" fontId="33" fillId="0" borderId="1" xfId="21" applyFont="1" applyBorder="1" applyAlignment="1">
      <alignment horizontal="center" vertical="center" wrapText="1"/>
    </xf>
    <xf numFmtId="0" fontId="27" fillId="6" borderId="1" xfId="21" applyFont="1" applyFill="1" applyBorder="1" applyAlignment="1">
      <alignment horizontal="center" vertical="center"/>
    </xf>
    <xf numFmtId="0" fontId="27" fillId="6" borderId="1" xfId="21" applyFont="1" applyFill="1" applyBorder="1" applyAlignment="1">
      <alignment vertical="center"/>
    </xf>
    <xf numFmtId="43" fontId="32" fillId="6" borderId="1" xfId="21" applyNumberFormat="1" applyFont="1" applyFill="1" applyBorder="1" applyAlignment="1">
      <alignment horizontal="center" vertical="center"/>
    </xf>
    <xf numFmtId="0" fontId="32" fillId="6" borderId="1" xfId="21" applyFont="1" applyFill="1" applyBorder="1" applyAlignment="1">
      <alignment vertical="center" wrapText="1"/>
    </xf>
    <xf numFmtId="0" fontId="27" fillId="6" borderId="1" xfId="21" applyFont="1" applyFill="1" applyBorder="1" applyAlignment="1">
      <alignment horizontal="center" vertical="center" wrapText="1"/>
    </xf>
    <xf numFmtId="0" fontId="27" fillId="6" borderId="1" xfId="21" applyFont="1" applyFill="1" applyBorder="1" applyAlignment="1">
      <alignment horizontal="left" vertical="center" wrapText="1"/>
    </xf>
    <xf numFmtId="43" fontId="32" fillId="6" borderId="1" xfId="2" applyFont="1" applyFill="1" applyBorder="1" applyAlignment="1">
      <alignment horizontal="center" vertical="center" wrapText="1"/>
    </xf>
    <xf numFmtId="43" fontId="18" fillId="0" borderId="3" xfId="2" applyFont="1" applyFill="1" applyBorder="1"/>
    <xf numFmtId="0" fontId="13" fillId="0" borderId="0" xfId="0" applyFont="1"/>
    <xf numFmtId="0" fontId="6" fillId="0" borderId="0" xfId="0" applyFont="1" applyAlignment="1">
      <alignment horizontal="center"/>
    </xf>
    <xf numFmtId="0" fontId="23" fillId="0" borderId="1" xfId="0" applyFont="1" applyBorder="1" applyAlignment="1">
      <alignment vertical="center" wrapText="1"/>
    </xf>
    <xf numFmtId="0" fontId="24" fillId="0" borderId="1" xfId="0" applyFont="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applyAlignment="1">
      <alignment horizontal="center" vertical="center" wrapText="1"/>
    </xf>
    <xf numFmtId="0" fontId="35" fillId="0" borderId="2" xfId="0" applyFont="1" applyBorder="1" applyAlignment="1">
      <alignment horizontal="left"/>
    </xf>
    <xf numFmtId="0" fontId="34" fillId="0" borderId="1" xfId="21" applyFont="1" applyBorder="1" applyAlignment="1">
      <alignment horizontal="center"/>
    </xf>
    <xf numFmtId="43" fontId="34" fillId="0" borderId="1" xfId="2" applyFont="1" applyFill="1" applyBorder="1" applyAlignment="1">
      <alignment horizontal="center"/>
    </xf>
    <xf numFmtId="0" fontId="34" fillId="0" borderId="1" xfId="21" quotePrefix="1" applyFont="1" applyBorder="1" applyAlignment="1">
      <alignment horizontal="center"/>
    </xf>
    <xf numFmtId="43" fontId="5" fillId="0" borderId="0" xfId="21" applyNumberFormat="1" applyFont="1" applyAlignment="1">
      <alignment horizontal="left"/>
    </xf>
    <xf numFmtId="2" fontId="32" fillId="6" borderId="5" xfId="2" applyNumberFormat="1" applyFont="1" applyFill="1" applyBorder="1" applyAlignment="1">
      <alignment horizontal="center" vertical="center"/>
    </xf>
    <xf numFmtId="0" fontId="32" fillId="0" borderId="6" xfId="21" applyFont="1" applyBorder="1" applyAlignment="1">
      <alignment vertical="center" wrapText="1"/>
    </xf>
    <xf numFmtId="0" fontId="32" fillId="0" borderId="3" xfId="21" applyFont="1" applyBorder="1" applyAlignment="1">
      <alignment vertical="center" wrapText="1"/>
    </xf>
    <xf numFmtId="0" fontId="33" fillId="0" borderId="2" xfId="21" applyFont="1" applyBorder="1" applyAlignment="1">
      <alignment vertical="center" wrapText="1"/>
    </xf>
    <xf numFmtId="0" fontId="33" fillId="0" borderId="6" xfId="21" applyFont="1" applyBorder="1" applyAlignment="1">
      <alignment vertical="center" wrapText="1"/>
    </xf>
    <xf numFmtId="0" fontId="33" fillId="0" borderId="3" xfId="21" applyFont="1" applyBorder="1" applyAlignment="1">
      <alignment vertical="center" wrapText="1"/>
    </xf>
    <xf numFmtId="43" fontId="32" fillId="0" borderId="2" xfId="21" applyNumberFormat="1" applyFont="1" applyBorder="1" applyAlignment="1">
      <alignment horizontal="center" vertical="center"/>
    </xf>
    <xf numFmtId="43" fontId="32" fillId="0" borderId="6" xfId="21" applyNumberFormat="1" applyFont="1" applyBorder="1" applyAlignment="1">
      <alignment horizontal="center" vertical="center"/>
    </xf>
    <xf numFmtId="0" fontId="33" fillId="0" borderId="6" xfId="21" applyFont="1" applyBorder="1" applyAlignment="1">
      <alignment horizontal="center" vertical="center" wrapText="1"/>
    </xf>
    <xf numFmtId="0" fontId="33" fillId="0" borderId="3" xfId="21" applyFont="1" applyBorder="1" applyAlignment="1">
      <alignment horizontal="center" vertical="center" wrapText="1"/>
    </xf>
    <xf numFmtId="0" fontId="33" fillId="0" borderId="2" xfId="21" applyFont="1" applyBorder="1" applyAlignment="1">
      <alignment horizontal="center" vertical="center" wrapText="1"/>
    </xf>
    <xf numFmtId="43" fontId="10" fillId="0" borderId="0" xfId="21" applyNumberFormat="1" applyFont="1" applyAlignment="1">
      <alignment horizontal="left"/>
    </xf>
    <xf numFmtId="0" fontId="41" fillId="0" borderId="2" xfId="0" applyFont="1" applyBorder="1" applyAlignment="1">
      <alignment horizontal="left"/>
    </xf>
    <xf numFmtId="0" fontId="10" fillId="0" borderId="0" xfId="0" applyFont="1" applyAlignment="1">
      <alignment horizontal="left"/>
    </xf>
    <xf numFmtId="0" fontId="4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xf>
    <xf numFmtId="169" fontId="0" fillId="0" borderId="1" xfId="0" applyNumberFormat="1" applyBorder="1" applyAlignment="1">
      <alignment horizontal="center" vertical="center"/>
    </xf>
    <xf numFmtId="0" fontId="36" fillId="0" borderId="2" xfId="0" applyFont="1" applyBorder="1" applyAlignment="1">
      <alignment horizontal="left"/>
    </xf>
    <xf numFmtId="0" fontId="35" fillId="0" borderId="2" xfId="0" applyFont="1" applyBorder="1" applyAlignment="1">
      <alignment horizontal="left" vertical="center"/>
    </xf>
    <xf numFmtId="0" fontId="44" fillId="0" borderId="1" xfId="0" applyFont="1" applyBorder="1" applyAlignment="1">
      <alignment horizontal="center" vertical="center" wrapText="1"/>
    </xf>
    <xf numFmtId="2" fontId="11" fillId="0" borderId="1" xfId="0" applyNumberFormat="1" applyFont="1" applyBorder="1"/>
    <xf numFmtId="2" fontId="11" fillId="0" borderId="2" xfId="0" applyNumberFormat="1" applyFont="1" applyBorder="1"/>
    <xf numFmtId="2" fontId="39" fillId="0" borderId="2" xfId="0" applyNumberFormat="1" applyFont="1" applyBorder="1" applyAlignment="1">
      <alignment horizontal="center"/>
    </xf>
    <xf numFmtId="2" fontId="35" fillId="0" borderId="2" xfId="0" applyNumberFormat="1" applyFont="1" applyBorder="1" applyAlignment="1">
      <alignment horizontal="center"/>
    </xf>
    <xf numFmtId="0" fontId="25" fillId="0" borderId="1" xfId="0" applyFont="1" applyBorder="1" applyAlignment="1">
      <alignment vertical="center"/>
    </xf>
    <xf numFmtId="0" fontId="31" fillId="0" borderId="1" xfId="0" applyFont="1" applyBorder="1" applyAlignment="1">
      <alignment vertical="center" wrapText="1"/>
    </xf>
    <xf numFmtId="0" fontId="10" fillId="0" borderId="1" xfId="0" applyFont="1" applyBorder="1" applyAlignment="1">
      <alignment vertical="center" wrapText="1"/>
    </xf>
    <xf numFmtId="0" fontId="43" fillId="0" borderId="1" xfId="0" applyFont="1" applyBorder="1" applyAlignment="1">
      <alignment horizontal="center" vertical="center" wrapText="1"/>
    </xf>
    <xf numFmtId="0" fontId="5" fillId="0" borderId="0" xfId="0" applyFont="1"/>
    <xf numFmtId="0" fontId="7" fillId="0" borderId="1" xfId="0" applyFont="1" applyBorder="1"/>
    <xf numFmtId="0" fontId="9" fillId="0" borderId="1" xfId="0" applyFont="1" applyBorder="1" applyAlignment="1">
      <alignment horizontal="center"/>
    </xf>
    <xf numFmtId="0" fontId="43" fillId="0" borderId="0" xfId="0" applyFont="1"/>
    <xf numFmtId="0" fontId="5"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5" fillId="0" borderId="0" xfId="0" applyFont="1" applyAlignment="1">
      <alignment horizontal="center" vertical="center"/>
    </xf>
    <xf numFmtId="0" fontId="10" fillId="0" borderId="0" xfId="21" applyFont="1" applyAlignment="1">
      <alignment horizontal="right"/>
    </xf>
    <xf numFmtId="0" fontId="10" fillId="0" borderId="0" xfId="21" applyFont="1" applyAlignment="1">
      <alignment horizontal="left"/>
    </xf>
    <xf numFmtId="0" fontId="10" fillId="0" borderId="0" xfId="21" applyFont="1" applyAlignment="1">
      <alignment horizontal="center"/>
    </xf>
    <xf numFmtId="0" fontId="10" fillId="5" borderId="0" xfId="21" applyFont="1" applyFill="1" applyAlignment="1">
      <alignment horizontal="left"/>
    </xf>
    <xf numFmtId="0" fontId="19" fillId="0" borderId="1" xfId="21" applyFont="1" applyBorder="1" applyAlignment="1">
      <alignment horizontal="right"/>
    </xf>
    <xf numFmtId="0" fontId="23" fillId="0" borderId="0" xfId="21" applyFont="1" applyAlignment="1">
      <alignment horizontal="center"/>
    </xf>
    <xf numFmtId="0" fontId="19" fillId="0" borderId="1" xfId="21" applyFont="1" applyBorder="1" applyAlignment="1">
      <alignment horizontal="center"/>
    </xf>
    <xf numFmtId="43" fontId="19" fillId="0" borderId="1" xfId="1" applyFont="1" applyFill="1" applyBorder="1" applyAlignment="1">
      <alignment horizontal="center"/>
    </xf>
    <xf numFmtId="43" fontId="33" fillId="0" borderId="2" xfId="1" applyFont="1" applyFill="1" applyBorder="1" applyAlignment="1">
      <alignment vertical="top" wrapText="1"/>
    </xf>
    <xf numFmtId="1" fontId="19" fillId="0" borderId="0" xfId="21" applyNumberFormat="1" applyFont="1" applyAlignment="1">
      <alignment horizontal="center"/>
    </xf>
    <xf numFmtId="1" fontId="33" fillId="0" borderId="0" xfId="21" applyNumberFormat="1" applyFont="1" applyAlignment="1">
      <alignment vertical="top" wrapText="1"/>
    </xf>
    <xf numFmtId="2" fontId="10" fillId="0" borderId="0" xfId="21" applyNumberFormat="1" applyFont="1" applyAlignment="1">
      <alignment horizontal="left"/>
    </xf>
    <xf numFmtId="43" fontId="33" fillId="0" borderId="3" xfId="1" applyFont="1" applyFill="1" applyBorder="1" applyAlignment="1">
      <alignment vertical="top" wrapText="1"/>
    </xf>
    <xf numFmtId="43" fontId="33" fillId="0" borderId="1" xfId="1" applyFont="1" applyFill="1" applyBorder="1" applyAlignment="1">
      <alignment vertical="top" wrapText="1"/>
    </xf>
    <xf numFmtId="43" fontId="10" fillId="0" borderId="1" xfId="1" applyFont="1" applyFill="1" applyBorder="1" applyAlignment="1">
      <alignment horizontal="left"/>
    </xf>
    <xf numFmtId="43" fontId="10" fillId="0" borderId="0" xfId="1" applyFont="1" applyFill="1" applyAlignment="1">
      <alignment horizontal="left"/>
    </xf>
    <xf numFmtId="0" fontId="10" fillId="0" borderId="1" xfId="21" applyFont="1" applyBorder="1" applyAlignment="1">
      <alignment horizontal="left"/>
    </xf>
    <xf numFmtId="0" fontId="19" fillId="0" borderId="0" xfId="21" applyFont="1" applyAlignment="1">
      <alignment horizontal="center"/>
    </xf>
    <xf numFmtId="0" fontId="19" fillId="0" borderId="1" xfId="21" applyFont="1" applyBorder="1" applyAlignment="1">
      <alignment horizontal="right" vertical="top"/>
    </xf>
    <xf numFmtId="0" fontId="19" fillId="0" borderId="1" xfId="21" applyFont="1" applyBorder="1"/>
    <xf numFmtId="0" fontId="19" fillId="0" borderId="0" xfId="21" applyFont="1"/>
    <xf numFmtId="0" fontId="45" fillId="0" borderId="0" xfId="0" applyFont="1"/>
    <xf numFmtId="0" fontId="51" fillId="0" borderId="0" xfId="0" applyFont="1" applyAlignment="1">
      <alignment horizontal="center"/>
    </xf>
    <xf numFmtId="0" fontId="53" fillId="0" borderId="1" xfId="21" applyFont="1" applyBorder="1" applyAlignment="1">
      <alignment horizontal="center" vertical="center" wrapText="1"/>
    </xf>
    <xf numFmtId="0" fontId="57" fillId="0" borderId="1" xfId="0" applyFont="1" applyBorder="1" applyAlignment="1">
      <alignment horizontal="center" vertical="center" wrapText="1"/>
    </xf>
    <xf numFmtId="43" fontId="18" fillId="5" borderId="1" xfId="1" applyFont="1" applyFill="1" applyBorder="1" applyAlignment="1">
      <alignment horizontal="left"/>
    </xf>
    <xf numFmtId="43" fontId="18" fillId="5" borderId="1" xfId="1" applyFont="1" applyFill="1" applyBorder="1" applyAlignment="1">
      <alignment horizontal="center" vertical="center"/>
    </xf>
    <xf numFmtId="0" fontId="56" fillId="0" borderId="1" xfId="0" applyFont="1" applyBorder="1" applyAlignment="1">
      <alignment horizontal="left"/>
    </xf>
    <xf numFmtId="2" fontId="11" fillId="0" borderId="1" xfId="0" applyNumberFormat="1" applyFont="1" applyBorder="1" applyAlignment="1">
      <alignment horizontal="center" vertical="center"/>
    </xf>
    <xf numFmtId="2" fontId="11" fillId="0" borderId="2" xfId="0" applyNumberFormat="1" applyFont="1" applyBorder="1" applyAlignment="1">
      <alignment horizontal="center" vertical="center"/>
    </xf>
    <xf numFmtId="2" fontId="35" fillId="0" borderId="2" xfId="0" applyNumberFormat="1" applyFont="1" applyBorder="1" applyAlignment="1">
      <alignment horizontal="center" vertical="center"/>
    </xf>
    <xf numFmtId="43" fontId="18" fillId="0" borderId="1" xfId="2" applyFont="1" applyFill="1" applyBorder="1" applyAlignment="1">
      <alignment horizontal="center" vertical="center"/>
    </xf>
    <xf numFmtId="43" fontId="18" fillId="0" borderId="3" xfId="2" applyFont="1" applyFill="1" applyBorder="1" applyAlignment="1">
      <alignment horizontal="center" vertical="center"/>
    </xf>
    <xf numFmtId="0" fontId="53" fillId="0" borderId="1" xfId="0" applyFont="1" applyBorder="1" applyAlignment="1">
      <alignment horizontal="left" vertical="center" wrapText="1"/>
    </xf>
    <xf numFmtId="168" fontId="32" fillId="0" borderId="2" xfId="21" applyNumberFormat="1" applyFont="1" applyBorder="1" applyAlignment="1">
      <alignment horizontal="center" vertical="center" wrapText="1"/>
    </xf>
    <xf numFmtId="168" fontId="32" fillId="0" borderId="6" xfId="21" applyNumberFormat="1" applyFont="1" applyBorder="1" applyAlignment="1">
      <alignment horizontal="center" vertical="center" wrapText="1"/>
    </xf>
    <xf numFmtId="0" fontId="54" fillId="0" borderId="7" xfId="0" applyFont="1" applyBorder="1" applyAlignment="1">
      <alignment horizontal="left" wrapText="1"/>
    </xf>
    <xf numFmtId="0" fontId="5" fillId="0" borderId="0" xfId="0" applyFont="1" applyAlignment="1">
      <alignment horizontal="center" vertical="center" wrapText="1"/>
    </xf>
    <xf numFmtId="0" fontId="43" fillId="0" borderId="1" xfId="0" applyFont="1" applyBorder="1" applyAlignment="1">
      <alignment horizontal="left" vertical="center" wrapText="1" readingOrder="1"/>
    </xf>
    <xf numFmtId="0" fontId="42" fillId="0" borderId="1" xfId="0" applyFont="1" applyBorder="1" applyAlignment="1">
      <alignment horizontal="left" vertical="center" wrapText="1" readingOrder="1"/>
    </xf>
    <xf numFmtId="0" fontId="39" fillId="0" borderId="1" xfId="0" applyFont="1" applyBorder="1" applyAlignment="1">
      <alignment horizontal="left" vertical="center" wrapText="1" readingOrder="1"/>
    </xf>
    <xf numFmtId="0" fontId="35" fillId="0" borderId="1" xfId="0" applyFont="1" applyBorder="1" applyAlignment="1">
      <alignment horizontal="left" vertical="center" wrapText="1" readingOrder="1"/>
    </xf>
    <xf numFmtId="0" fontId="35" fillId="0" borderId="1" xfId="0" quotePrefix="1"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5" fillId="0" borderId="0" xfId="0" applyFont="1" applyAlignment="1">
      <alignment horizontal="left" vertical="center" wrapText="1" readingOrder="1"/>
    </xf>
    <xf numFmtId="0" fontId="35" fillId="0" borderId="1" xfId="0" applyFont="1" applyBorder="1" applyAlignment="1">
      <alignment horizontal="center" vertical="center" wrapText="1"/>
    </xf>
    <xf numFmtId="0" fontId="10" fillId="0" borderId="1" xfId="0" applyFont="1" applyBorder="1" applyAlignment="1">
      <alignment horizontal="left" vertical="center" wrapText="1"/>
    </xf>
    <xf numFmtId="0" fontId="58" fillId="0" borderId="1" xfId="0" applyFont="1" applyBorder="1" applyAlignment="1">
      <alignment horizontal="left" vertical="center" wrapText="1"/>
    </xf>
    <xf numFmtId="0" fontId="10" fillId="0" borderId="1" xfId="0" applyFont="1" applyBorder="1" applyAlignment="1">
      <alignment horizontal="center" vertical="center" wrapText="1"/>
    </xf>
    <xf numFmtId="2" fontId="0" fillId="0" borderId="0" xfId="0" applyNumberFormat="1"/>
    <xf numFmtId="2" fontId="6" fillId="0" borderId="0" xfId="0" applyNumberFormat="1" applyFont="1"/>
    <xf numFmtId="0" fontId="10" fillId="0" borderId="3" xfId="0" applyFont="1" applyBorder="1" applyAlignment="1">
      <alignment horizontal="center" vertical="center" wrapText="1"/>
    </xf>
    <xf numFmtId="0" fontId="31" fillId="0" borderId="1" xfId="0" applyFont="1" applyBorder="1" applyAlignment="1">
      <alignment horizontal="left" vertical="center" wrapText="1"/>
    </xf>
    <xf numFmtId="0" fontId="19" fillId="0" borderId="1" xfId="21" applyFont="1" applyBorder="1" applyAlignment="1">
      <alignment wrapText="1"/>
    </xf>
    <xf numFmtId="0" fontId="55" fillId="0" borderId="1" xfId="0" applyFont="1" applyBorder="1" applyAlignment="1">
      <alignment horizontal="center" wrapText="1"/>
    </xf>
    <xf numFmtId="0" fontId="12" fillId="0" borderId="1" xfId="0" applyFont="1" applyBorder="1" applyAlignment="1">
      <alignment horizontal="center" wrapText="1"/>
    </xf>
    <xf numFmtId="0" fontId="35" fillId="0" borderId="1" xfId="21" applyFont="1" applyBorder="1" applyAlignment="1">
      <alignment horizontal="center" vertical="center" wrapText="1"/>
    </xf>
    <xf numFmtId="0" fontId="21" fillId="0" borderId="1"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center" wrapText="1"/>
    </xf>
    <xf numFmtId="166" fontId="11" fillId="0" borderId="1" xfId="0" applyNumberFormat="1" applyFont="1" applyBorder="1" applyAlignment="1">
      <alignment horizontal="center" vertical="top" wrapText="1"/>
    </xf>
    <xf numFmtId="0" fontId="5" fillId="0" borderId="0" xfId="0" applyFont="1" applyAlignment="1">
      <alignment horizontal="right" vertical="top" wrapText="1"/>
    </xf>
    <xf numFmtId="1" fontId="12" fillId="0" borderId="1" xfId="21" applyNumberFormat="1" applyFont="1" applyBorder="1" applyAlignment="1">
      <alignment horizontal="right" vertical="center"/>
    </xf>
    <xf numFmtId="2" fontId="54" fillId="0" borderId="1" xfId="21" applyNumberFormat="1" applyFont="1" applyBorder="1" applyAlignment="1">
      <alignment horizontal="right"/>
    </xf>
    <xf numFmtId="0" fontId="44" fillId="6" borderId="1" xfId="0" applyFont="1" applyFill="1" applyBorder="1" applyAlignment="1">
      <alignment horizontal="center" vertical="center" wrapText="1"/>
    </xf>
    <xf numFmtId="43" fontId="18" fillId="6" borderId="1" xfId="1" applyFont="1" applyFill="1" applyBorder="1" applyAlignment="1">
      <alignment horizontal="center" vertical="center" wrapText="1"/>
    </xf>
    <xf numFmtId="0" fontId="54" fillId="6" borderId="7"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 xfId="0" applyFont="1" applyFill="1" applyBorder="1" applyAlignment="1">
      <alignment horizontal="center" vertical="center"/>
    </xf>
    <xf numFmtId="43" fontId="18" fillId="6" borderId="1" xfId="1" applyFont="1" applyFill="1" applyBorder="1" applyAlignment="1">
      <alignment horizontal="center" vertical="center"/>
    </xf>
    <xf numFmtId="0" fontId="5" fillId="6" borderId="0" xfId="0" applyFont="1" applyFill="1" applyAlignment="1">
      <alignment horizontal="left"/>
    </xf>
    <xf numFmtId="0" fontId="5" fillId="6" borderId="0" xfId="0" applyFont="1" applyFill="1" applyAlignment="1">
      <alignment horizontal="center" vertical="center"/>
    </xf>
    <xf numFmtId="0" fontId="60" fillId="0" borderId="0" xfId="0" applyFont="1"/>
    <xf numFmtId="168" fontId="61" fillId="0" borderId="0" xfId="0" applyNumberFormat="1" applyFont="1"/>
    <xf numFmtId="0" fontId="62" fillId="0" borderId="0" xfId="0" applyFont="1" applyAlignment="1">
      <alignment horizontal="center"/>
    </xf>
    <xf numFmtId="43" fontId="11" fillId="0" borderId="1" xfId="2" applyFont="1" applyFill="1" applyBorder="1" applyAlignment="1">
      <alignment horizontal="center" vertical="center"/>
    </xf>
    <xf numFmtId="0" fontId="5" fillId="0" borderId="0" xfId="21" applyFont="1" applyAlignment="1">
      <alignment horizontal="center" vertical="center"/>
    </xf>
    <xf numFmtId="168" fontId="5" fillId="0" borderId="1" xfId="0" applyNumberFormat="1" applyFont="1" applyBorder="1" applyAlignment="1">
      <alignment horizontal="center" vertical="center" wrapText="1"/>
    </xf>
    <xf numFmtId="168" fontId="5"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54" fillId="0" borderId="7" xfId="0" applyFont="1" applyBorder="1" applyAlignment="1">
      <alignment horizontal="center" wrapText="1"/>
    </xf>
    <xf numFmtId="0" fontId="5" fillId="0" borderId="0" xfId="0" applyFont="1" applyAlignment="1">
      <alignment horizontal="center"/>
    </xf>
    <xf numFmtId="0" fontId="43" fillId="0" borderId="1" xfId="0" applyFont="1" applyBorder="1" applyAlignment="1">
      <alignment horizontal="center" vertical="center" wrapText="1" readingOrder="1"/>
    </xf>
    <xf numFmtId="166" fontId="15" fillId="0" borderId="1" xfId="0" applyNumberFormat="1" applyFont="1" applyBorder="1" applyAlignment="1">
      <alignment horizontal="center" vertical="center" wrapText="1"/>
    </xf>
    <xf numFmtId="166" fontId="11" fillId="0" borderId="1" xfId="0" applyNumberFormat="1" applyFont="1" applyBorder="1" applyAlignment="1">
      <alignment vertical="top" wrapText="1"/>
    </xf>
    <xf numFmtId="0" fontId="54" fillId="0" borderId="1" xfId="0" applyFont="1" applyBorder="1" applyAlignment="1">
      <alignment horizontal="left" vertical="center" wrapText="1"/>
    </xf>
    <xf numFmtId="0" fontId="55" fillId="0" borderId="1" xfId="0" applyFont="1" applyBorder="1" applyAlignment="1">
      <alignment horizontal="left" vertical="center" wrapText="1"/>
    </xf>
    <xf numFmtId="0" fontId="54" fillId="0" borderId="1" xfId="0" applyFont="1" applyBorder="1" applyAlignment="1">
      <alignment horizontal="center" wrapText="1"/>
    </xf>
    <xf numFmtId="0" fontId="31" fillId="0" borderId="1" xfId="25" applyFont="1" applyBorder="1" applyAlignment="1">
      <alignment vertical="center" wrapText="1"/>
    </xf>
    <xf numFmtId="0" fontId="41" fillId="0" borderId="1" xfId="25" applyFont="1" applyBorder="1" applyAlignment="1">
      <alignment horizontal="left" vertical="center" wrapText="1" indent="1"/>
    </xf>
    <xf numFmtId="0" fontId="4" fillId="0" borderId="1" xfId="25" applyFont="1" applyBorder="1" applyAlignment="1">
      <alignment horizontal="justify" vertical="center" wrapText="1"/>
    </xf>
    <xf numFmtId="0" fontId="64" fillId="0" borderId="1" xfId="25" applyFont="1" applyBorder="1" applyAlignment="1">
      <alignment horizontal="left" vertical="center" wrapText="1" indent="1"/>
    </xf>
    <xf numFmtId="0" fontId="5" fillId="6" borderId="1" xfId="0" applyFont="1" applyFill="1" applyBorder="1" applyAlignment="1">
      <alignment horizontal="left"/>
    </xf>
    <xf numFmtId="0" fontId="41" fillId="0" borderId="1" xfId="25" applyFont="1" applyBorder="1" applyAlignment="1">
      <alignment horizontal="center" vertical="center" wrapText="1"/>
    </xf>
    <xf numFmtId="0" fontId="41" fillId="0" borderId="2" xfId="25" applyFont="1" applyBorder="1" applyAlignment="1">
      <alignment horizontal="center" vertical="center" wrapText="1"/>
    </xf>
    <xf numFmtId="0" fontId="41" fillId="0" borderId="8" xfId="25" applyFont="1" applyBorder="1" applyAlignment="1">
      <alignment horizontal="center" vertical="center" wrapText="1"/>
    </xf>
    <xf numFmtId="2" fontId="18" fillId="0" borderId="9" xfId="7" applyNumberFormat="1" applyFont="1" applyFill="1" applyBorder="1" applyAlignment="1">
      <alignment horizontal="center" vertical="center"/>
    </xf>
    <xf numFmtId="2" fontId="18" fillId="0" borderId="10" xfId="7" applyNumberFormat="1" applyFont="1" applyFill="1" applyBorder="1" applyAlignment="1">
      <alignment horizontal="center" vertical="center"/>
    </xf>
    <xf numFmtId="2" fontId="18" fillId="0" borderId="1" xfId="7" applyNumberFormat="1" applyFont="1" applyFill="1" applyBorder="1" applyAlignment="1">
      <alignment horizontal="center" vertical="center"/>
    </xf>
    <xf numFmtId="2" fontId="18" fillId="0" borderId="8" xfId="7" applyNumberFormat="1" applyFont="1" applyFill="1" applyBorder="1" applyAlignment="1">
      <alignment horizontal="center" vertical="center"/>
    </xf>
    <xf numFmtId="0" fontId="65" fillId="0" borderId="0" xfId="25" applyFont="1" applyAlignment="1">
      <alignment horizontal="center"/>
    </xf>
    <xf numFmtId="0" fontId="66" fillId="0" borderId="0" xfId="25" applyFont="1"/>
    <xf numFmtId="0" fontId="4" fillId="0" borderId="0" xfId="25" applyFont="1"/>
    <xf numFmtId="0" fontId="34" fillId="0" borderId="0" xfId="25" applyFont="1"/>
    <xf numFmtId="0" fontId="66" fillId="0" borderId="1" xfId="25" applyFont="1" applyBorder="1"/>
    <xf numFmtId="2" fontId="18" fillId="0" borderId="1" xfId="7" quotePrefix="1" applyNumberFormat="1" applyFont="1" applyFill="1" applyBorder="1" applyAlignment="1">
      <alignment horizontal="center"/>
    </xf>
    <xf numFmtId="0" fontId="66" fillId="0" borderId="1" xfId="25" applyFont="1" applyBorder="1" applyAlignment="1">
      <alignment horizontal="right"/>
    </xf>
    <xf numFmtId="0" fontId="36" fillId="0" borderId="1" xfId="25" applyFont="1" applyBorder="1" applyAlignment="1">
      <alignment horizontal="center" vertical="center" wrapText="1"/>
    </xf>
    <xf numFmtId="0" fontId="66" fillId="0" borderId="1" xfId="25" applyFont="1" applyBorder="1" applyAlignment="1">
      <alignment horizontal="left" vertical="center"/>
    </xf>
    <xf numFmtId="0" fontId="41" fillId="0" borderId="1" xfId="25" applyFont="1" applyBorder="1"/>
    <xf numFmtId="0" fontId="66" fillId="0" borderId="1" xfId="25" applyFont="1" applyBorder="1" applyAlignment="1">
      <alignment vertical="center"/>
    </xf>
    <xf numFmtId="0" fontId="66" fillId="0" borderId="1" xfId="25" quotePrefix="1" applyFont="1" applyBorder="1" applyAlignment="1">
      <alignment vertical="center"/>
    </xf>
    <xf numFmtId="43" fontId="18" fillId="0" borderId="1" xfId="7" quotePrefix="1" applyFont="1" applyFill="1" applyBorder="1" applyAlignment="1">
      <alignment horizontal="center"/>
    </xf>
    <xf numFmtId="0" fontId="66" fillId="0" borderId="1" xfId="25" applyFont="1" applyBorder="1" applyAlignment="1">
      <alignment horizontal="left" vertical="center" indent="1"/>
    </xf>
    <xf numFmtId="0" fontId="66" fillId="0" borderId="1" xfId="25" quotePrefix="1" applyFont="1" applyBorder="1" applyAlignment="1">
      <alignment horizontal="left" vertical="center" indent="1"/>
    </xf>
    <xf numFmtId="0" fontId="34" fillId="0" borderId="1" xfId="25" applyFont="1" applyBorder="1" applyAlignment="1">
      <alignment vertical="center"/>
    </xf>
    <xf numFmtId="0" fontId="66" fillId="0" borderId="1" xfId="25" applyFont="1" applyBorder="1" applyAlignment="1">
      <alignment vertical="center" wrapText="1"/>
    </xf>
    <xf numFmtId="0" fontId="67" fillId="0" borderId="0" xfId="25" applyFont="1"/>
    <xf numFmtId="2" fontId="18" fillId="0" borderId="1" xfId="7" quotePrefix="1" applyNumberFormat="1" applyFont="1" applyFill="1" applyBorder="1" applyAlignment="1">
      <alignment horizontal="center" vertical="center"/>
    </xf>
    <xf numFmtId="0" fontId="4" fillId="0" borderId="0" xfId="25" applyFont="1" applyAlignment="1">
      <alignment horizontal="center"/>
    </xf>
    <xf numFmtId="0" fontId="21" fillId="0" borderId="0" xfId="25" applyFont="1"/>
    <xf numFmtId="0" fontId="21" fillId="0" borderId="0" xfId="25" applyFont="1" applyAlignment="1">
      <alignment horizontal="center" vertical="center"/>
    </xf>
    <xf numFmtId="43" fontId="69" fillId="0" borderId="0" xfId="7" applyFont="1" applyFill="1" applyBorder="1" applyAlignment="1">
      <alignment horizontal="center"/>
    </xf>
    <xf numFmtId="2" fontId="69" fillId="0" borderId="0" xfId="7" applyNumberFormat="1" applyFont="1" applyFill="1" applyBorder="1" applyAlignment="1">
      <alignment horizontal="center"/>
    </xf>
    <xf numFmtId="0" fontId="70" fillId="0" borderId="0" xfId="25" applyFont="1" applyAlignment="1">
      <alignment horizontal="center"/>
    </xf>
    <xf numFmtId="0" fontId="18" fillId="0" borderId="1" xfId="25" applyFont="1" applyBorder="1" applyAlignment="1">
      <alignment horizontal="center" vertical="center"/>
    </xf>
    <xf numFmtId="2" fontId="69" fillId="0" borderId="1" xfId="7" applyNumberFormat="1" applyFont="1" applyFill="1" applyBorder="1" applyAlignment="1">
      <alignment horizontal="center" vertical="center"/>
    </xf>
    <xf numFmtId="43" fontId="55" fillId="0" borderId="1" xfId="1" applyFont="1" applyFill="1" applyBorder="1" applyAlignment="1">
      <alignment horizontal="left"/>
    </xf>
    <xf numFmtId="43" fontId="55" fillId="0" borderId="1" xfId="1" applyFont="1" applyFill="1" applyBorder="1" applyAlignment="1">
      <alignment horizontal="center" vertical="center"/>
    </xf>
    <xf numFmtId="43" fontId="55" fillId="6" borderId="1" xfId="1" applyFont="1" applyFill="1" applyBorder="1" applyAlignment="1">
      <alignment horizontal="center" vertical="center"/>
    </xf>
    <xf numFmtId="0" fontId="0" fillId="0" borderId="0" xfId="0" applyAlignment="1">
      <alignment wrapText="1"/>
    </xf>
    <xf numFmtId="2" fontId="19" fillId="0" borderId="1" xfId="7" applyNumberFormat="1" applyFont="1" applyFill="1" applyBorder="1" applyAlignment="1">
      <alignment horizontal="center" wrapText="1"/>
    </xf>
    <xf numFmtId="0" fontId="73" fillId="0" borderId="0" xfId="25" applyFont="1" applyAlignment="1">
      <alignment horizontal="center" wrapText="1"/>
    </xf>
    <xf numFmtId="0" fontId="73" fillId="0" borderId="0" xfId="25" applyFont="1" applyAlignment="1">
      <alignment horizontal="left" vertical="justify" wrapText="1"/>
    </xf>
    <xf numFmtId="0" fontId="74" fillId="0" borderId="0" xfId="25" applyFont="1" applyAlignment="1">
      <alignment horizontal="center" wrapText="1"/>
    </xf>
    <xf numFmtId="0" fontId="74" fillId="0" borderId="0" xfId="25" applyFont="1" applyAlignment="1">
      <alignment wrapText="1"/>
    </xf>
    <xf numFmtId="0" fontId="33" fillId="0" borderId="0" xfId="25" applyFont="1" applyAlignment="1">
      <alignment wrapText="1"/>
    </xf>
    <xf numFmtId="0" fontId="10" fillId="0" borderId="1" xfId="25" applyFont="1" applyBorder="1" applyAlignment="1">
      <alignment horizontal="center" wrapText="1"/>
    </xf>
    <xf numFmtId="0" fontId="76" fillId="0" borderId="1" xfId="0" applyFont="1" applyBorder="1" applyAlignment="1">
      <alignment horizontal="left" vertical="justify" wrapText="1"/>
    </xf>
    <xf numFmtId="0" fontId="76" fillId="0" borderId="1" xfId="0" applyFont="1" applyBorder="1" applyAlignment="1">
      <alignment horizontal="center" wrapText="1"/>
    </xf>
    <xf numFmtId="0" fontId="14" fillId="0" borderId="0" xfId="25" applyFont="1" applyAlignment="1">
      <alignment wrapText="1"/>
    </xf>
    <xf numFmtId="0" fontId="10" fillId="0" borderId="1" xfId="0" applyFont="1" applyBorder="1" applyAlignment="1">
      <alignment horizontal="left" vertical="justify" wrapText="1"/>
    </xf>
    <xf numFmtId="0" fontId="10" fillId="0" borderId="1" xfId="0" applyFont="1" applyBorder="1" applyAlignment="1">
      <alignment horizontal="center" wrapText="1"/>
    </xf>
    <xf numFmtId="43" fontId="19" fillId="0" borderId="1" xfId="7" applyFont="1" applyFill="1" applyBorder="1" applyAlignment="1">
      <alignment horizontal="center" wrapText="1"/>
    </xf>
    <xf numFmtId="0" fontId="58" fillId="0" borderId="0" xfId="25" applyFont="1" applyAlignment="1">
      <alignment wrapText="1"/>
    </xf>
    <xf numFmtId="2" fontId="19" fillId="0" borderId="1" xfId="7" quotePrefix="1" applyNumberFormat="1" applyFont="1" applyFill="1" applyBorder="1" applyAlignment="1">
      <alignment horizontal="center" vertical="center" wrapText="1"/>
    </xf>
    <xf numFmtId="2" fontId="33" fillId="0" borderId="1" xfId="7" applyNumberFormat="1" applyFont="1" applyFill="1" applyBorder="1" applyAlignment="1">
      <alignment horizontal="center" vertical="center" wrapText="1"/>
    </xf>
    <xf numFmtId="0" fontId="10" fillId="0" borderId="1" xfId="0" applyFont="1" applyBorder="1" applyAlignment="1">
      <alignment horizontal="left" wrapText="1"/>
    </xf>
    <xf numFmtId="0" fontId="10" fillId="0" borderId="0" xfId="0" applyFont="1" applyAlignment="1">
      <alignment horizontal="left" wrapText="1"/>
    </xf>
    <xf numFmtId="0" fontId="77" fillId="0" borderId="1" xfId="25" applyFont="1" applyBorder="1" applyAlignment="1">
      <alignment horizontal="center" wrapText="1"/>
    </xf>
    <xf numFmtId="0" fontId="31" fillId="0" borderId="1" xfId="0" applyFont="1" applyBorder="1" applyAlignment="1">
      <alignment horizontal="left" vertical="justify" wrapText="1"/>
    </xf>
    <xf numFmtId="0" fontId="31" fillId="0" borderId="1" xfId="0" applyFont="1" applyBorder="1" applyAlignment="1">
      <alignment horizontal="center" wrapText="1"/>
    </xf>
    <xf numFmtId="0" fontId="75" fillId="0" borderId="1" xfId="0" applyFont="1" applyBorder="1" applyAlignment="1">
      <alignment horizontal="center" wrapText="1"/>
    </xf>
    <xf numFmtId="0" fontId="78" fillId="0" borderId="1" xfId="0" applyFont="1" applyBorder="1" applyAlignment="1">
      <alignment horizontal="center" wrapText="1"/>
    </xf>
    <xf numFmtId="0" fontId="33" fillId="0" borderId="0" xfId="25" applyFont="1" applyAlignment="1">
      <alignment horizontal="center" wrapText="1"/>
    </xf>
    <xf numFmtId="0" fontId="14" fillId="0" borderId="0" xfId="25" applyFont="1" applyAlignment="1">
      <alignment horizontal="left" vertical="justify" wrapText="1"/>
    </xf>
    <xf numFmtId="0" fontId="77" fillId="0" borderId="0" xfId="25" applyFont="1" applyAlignment="1">
      <alignment horizontal="center" wrapText="1"/>
    </xf>
    <xf numFmtId="0" fontId="58" fillId="0" borderId="1" xfId="25" applyFont="1" applyBorder="1" applyAlignment="1">
      <alignment horizontal="center" vertical="center" wrapText="1"/>
    </xf>
    <xf numFmtId="0" fontId="14" fillId="0" borderId="0" xfId="25" applyFont="1" applyAlignment="1">
      <alignment horizontal="center" wrapText="1"/>
    </xf>
    <xf numFmtId="2" fontId="74" fillId="0" borderId="0" xfId="7" applyNumberFormat="1" applyFont="1" applyFill="1" applyBorder="1" applyAlignment="1">
      <alignment horizontal="center" vertical="center" wrapText="1"/>
    </xf>
    <xf numFmtId="2" fontId="33" fillId="0" borderId="0" xfId="7" applyNumberFormat="1" applyFont="1" applyFill="1" applyBorder="1" applyAlignment="1">
      <alignment horizontal="center" vertical="center" wrapText="1"/>
    </xf>
    <xf numFmtId="2" fontId="58" fillId="0" borderId="1" xfId="25"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2" fontId="78" fillId="0" borderId="1"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0" fontId="58" fillId="0" borderId="1" xfId="25" applyFont="1" applyBorder="1" applyAlignment="1">
      <alignment horizontal="left" vertical="center" wrapText="1"/>
    </xf>
    <xf numFmtId="0" fontId="33" fillId="0" borderId="0" xfId="25" applyFont="1" applyAlignment="1">
      <alignment vertical="center" wrapText="1"/>
    </xf>
    <xf numFmtId="0" fontId="21" fillId="0" borderId="11"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80" fillId="0" borderId="0" xfId="0" applyFont="1"/>
    <xf numFmtId="0" fontId="0" fillId="0" borderId="0" xfId="0" applyAlignment="1">
      <alignment horizontal="center" vertical="center" wrapText="1"/>
    </xf>
    <xf numFmtId="0" fontId="10" fillId="0" borderId="12" xfId="0" applyFont="1" applyBorder="1" applyAlignment="1">
      <alignment horizontal="right" wrapText="1"/>
    </xf>
    <xf numFmtId="4" fontId="10" fillId="0" borderId="1" xfId="0" applyNumberFormat="1" applyFont="1" applyBorder="1" applyAlignment="1">
      <alignment horizontal="center" wrapText="1"/>
    </xf>
    <xf numFmtId="0" fontId="21" fillId="0" borderId="14" xfId="0" applyFont="1" applyBorder="1" applyAlignment="1">
      <alignment horizontal="center" wrapText="1"/>
    </xf>
    <xf numFmtId="0" fontId="0" fillId="0" borderId="1" xfId="0" applyBorder="1" applyAlignment="1">
      <alignment wrapText="1"/>
    </xf>
    <xf numFmtId="0" fontId="0" fillId="0" borderId="1" xfId="0" applyBorder="1" applyAlignment="1">
      <alignment horizontal="center" vertical="center" wrapText="1"/>
    </xf>
    <xf numFmtId="0" fontId="54" fillId="0" borderId="1" xfId="0" applyFont="1" applyBorder="1" applyAlignment="1">
      <alignment horizontal="left"/>
    </xf>
    <xf numFmtId="0" fontId="31" fillId="0" borderId="1" xfId="0" applyFont="1" applyBorder="1" applyAlignment="1">
      <alignment horizontal="left"/>
    </xf>
    <xf numFmtId="0" fontId="10" fillId="0" borderId="1" xfId="0" applyFont="1" applyBorder="1" applyAlignment="1">
      <alignment horizontal="center"/>
    </xf>
    <xf numFmtId="0" fontId="0" fillId="5" borderId="0" xfId="0" applyFill="1"/>
    <xf numFmtId="166" fontId="11" fillId="0" borderId="2" xfId="0" applyNumberFormat="1" applyFont="1" applyBorder="1" applyAlignment="1">
      <alignment vertical="top" wrapText="1"/>
    </xf>
    <xf numFmtId="166" fontId="11" fillId="0" borderId="6" xfId="0" applyNumberFormat="1" applyFont="1" applyBorder="1" applyAlignment="1">
      <alignment vertical="top" wrapText="1"/>
    </xf>
    <xf numFmtId="0" fontId="103" fillId="0" borderId="1" xfId="0" applyFont="1" applyBorder="1" applyAlignment="1">
      <alignment wrapText="1"/>
    </xf>
    <xf numFmtId="0" fontId="104" fillId="0" borderId="1" xfId="0" applyFont="1" applyBorder="1"/>
    <xf numFmtId="0" fontId="105" fillId="0" borderId="3" xfId="0" applyFont="1" applyBorder="1" applyAlignment="1">
      <alignment wrapText="1"/>
    </xf>
    <xf numFmtId="0" fontId="105" fillId="0" borderId="3" xfId="0" applyFont="1" applyBorder="1" applyAlignment="1">
      <alignment horizontal="center" wrapText="1"/>
    </xf>
    <xf numFmtId="0" fontId="104" fillId="0" borderId="3" xfId="0" applyFont="1" applyBorder="1" applyAlignment="1">
      <alignment horizontal="center"/>
    </xf>
    <xf numFmtId="0" fontId="105" fillId="0" borderId="1" xfId="0" applyFont="1" applyBorder="1"/>
    <xf numFmtId="0" fontId="105" fillId="0" borderId="1" xfId="0" applyFont="1" applyBorder="1" applyAlignment="1">
      <alignment horizontal="center" wrapText="1"/>
    </xf>
    <xf numFmtId="0" fontId="104" fillId="0" borderId="1" xfId="0" applyFont="1" applyBorder="1" applyAlignment="1">
      <alignment horizontal="center"/>
    </xf>
    <xf numFmtId="0" fontId="106" fillId="0" borderId="1" xfId="0" applyFont="1" applyBorder="1" applyAlignment="1">
      <alignment horizontal="left" vertical="center" readingOrder="1"/>
    </xf>
    <xf numFmtId="0" fontId="105" fillId="0" borderId="1" xfId="0" applyFont="1" applyBorder="1" applyAlignment="1">
      <alignment wrapText="1"/>
    </xf>
    <xf numFmtId="0" fontId="106" fillId="0" borderId="1" xfId="0" applyFont="1" applyBorder="1" applyAlignment="1">
      <alignment horizontal="center" vertical="center" readingOrder="1"/>
    </xf>
    <xf numFmtId="0" fontId="106" fillId="0" borderId="1" xfId="0" applyFont="1" applyBorder="1" applyAlignment="1">
      <alignment horizontal="left" vertical="center" wrapText="1" readingOrder="1"/>
    </xf>
    <xf numFmtId="0" fontId="106" fillId="0" borderId="9" xfId="0" applyFont="1" applyBorder="1" applyAlignment="1">
      <alignment horizontal="left" vertical="center" wrapText="1" readingOrder="1"/>
    </xf>
    <xf numFmtId="0" fontId="105" fillId="0" borderId="1" xfId="0" applyFont="1" applyBorder="1" applyAlignment="1">
      <alignment horizontal="center"/>
    </xf>
    <xf numFmtId="0" fontId="103" fillId="0" borderId="9" xfId="0" applyFont="1" applyBorder="1"/>
    <xf numFmtId="0" fontId="103" fillId="0" borderId="15" xfId="0" applyFont="1" applyBorder="1"/>
    <xf numFmtId="0" fontId="107" fillId="0" borderId="1" xfId="0" applyFont="1" applyBorder="1"/>
    <xf numFmtId="0" fontId="75" fillId="0" borderId="0" xfId="21" applyFont="1" applyAlignment="1">
      <alignment horizontal="left"/>
    </xf>
    <xf numFmtId="0" fontId="14" fillId="0" borderId="1" xfId="21" applyFont="1" applyBorder="1" applyAlignment="1">
      <alignment horizontal="center"/>
    </xf>
    <xf numFmtId="0" fontId="59" fillId="0" borderId="1" xfId="21" applyFont="1" applyBorder="1" applyAlignment="1">
      <alignment vertical="center" wrapText="1"/>
    </xf>
    <xf numFmtId="0" fontId="7" fillId="0" borderId="1" xfId="21" applyFont="1" applyBorder="1" applyAlignment="1">
      <alignment horizontal="right"/>
    </xf>
    <xf numFmtId="43" fontId="9" fillId="0" borderId="1" xfId="2" applyFont="1" applyFill="1" applyBorder="1" applyAlignment="1">
      <alignment horizontal="left"/>
    </xf>
    <xf numFmtId="0" fontId="92" fillId="0" borderId="0" xfId="21" applyFont="1" applyAlignment="1">
      <alignment horizontal="left"/>
    </xf>
    <xf numFmtId="168" fontId="0" fillId="5" borderId="0" xfId="0" applyNumberFormat="1" applyFill="1"/>
    <xf numFmtId="43" fontId="18" fillId="0" borderId="1" xfId="2" applyFont="1" applyFill="1" applyBorder="1" applyAlignment="1">
      <alignment horizontal="left" vertical="center"/>
    </xf>
    <xf numFmtId="0" fontId="6" fillId="0" borderId="1" xfId="21" applyBorder="1" applyAlignment="1">
      <alignment horizontal="center" vertical="center"/>
    </xf>
    <xf numFmtId="2" fontId="54" fillId="0" borderId="7" xfId="21" applyNumberFormat="1" applyFont="1" applyBorder="1" applyAlignment="1">
      <alignment horizontal="right"/>
    </xf>
    <xf numFmtId="0" fontId="5" fillId="0" borderId="7" xfId="21" applyFont="1" applyBorder="1" applyAlignment="1">
      <alignment horizontal="left"/>
    </xf>
    <xf numFmtId="0" fontId="16" fillId="0" borderId="7" xfId="21" applyFont="1" applyBorder="1" applyAlignment="1">
      <alignment horizontal="center"/>
    </xf>
    <xf numFmtId="43" fontId="18" fillId="0" borderId="7" xfId="2" applyFont="1" applyFill="1" applyBorder="1" applyAlignment="1">
      <alignment horizontal="center" vertical="center"/>
    </xf>
    <xf numFmtId="43" fontId="18" fillId="0" borderId="7" xfId="2" applyFont="1" applyFill="1" applyBorder="1" applyAlignment="1">
      <alignment horizontal="center"/>
    </xf>
    <xf numFmtId="0" fontId="5" fillId="0" borderId="7" xfId="21" applyFont="1" applyBorder="1" applyAlignment="1">
      <alignment horizontal="center" vertical="center"/>
    </xf>
    <xf numFmtId="0" fontId="108" fillId="0" borderId="1" xfId="0" applyFont="1" applyBorder="1" applyAlignment="1">
      <alignment horizontal="left" vertic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35" fillId="0" borderId="18" xfId="25" applyFont="1" applyBorder="1" applyAlignment="1">
      <alignment horizontal="center" vertical="center" wrapText="1"/>
    </xf>
    <xf numFmtId="0" fontId="35" fillId="0" borderId="19" xfId="25" applyFont="1" applyBorder="1" applyAlignment="1">
      <alignment horizontal="center" vertical="center" wrapText="1"/>
    </xf>
    <xf numFmtId="0" fontId="10" fillId="0" borderId="19" xfId="25" applyFont="1" applyBorder="1" applyAlignment="1">
      <alignment horizontal="center" vertical="center" wrapText="1"/>
    </xf>
    <xf numFmtId="0" fontId="11" fillId="0" borderId="1" xfId="25" applyFont="1" applyBorder="1" applyAlignment="1">
      <alignment horizontal="center"/>
    </xf>
    <xf numFmtId="2" fontId="18" fillId="0" borderId="1" xfId="7" applyNumberFormat="1" applyFont="1" applyFill="1" applyBorder="1" applyAlignment="1">
      <alignment horizontal="center"/>
    </xf>
    <xf numFmtId="0" fontId="18" fillId="0" borderId="1" xfId="25" applyFont="1" applyBorder="1" applyAlignment="1">
      <alignment horizontal="center"/>
    </xf>
    <xf numFmtId="0" fontId="18" fillId="0" borderId="1" xfId="25" quotePrefix="1" applyFont="1" applyBorder="1" applyAlignment="1">
      <alignment horizontal="center" vertical="center"/>
    </xf>
    <xf numFmtId="0" fontId="11" fillId="0" borderId="1" xfId="25" applyFont="1" applyBorder="1" applyAlignment="1">
      <alignment horizontal="center" vertical="center"/>
    </xf>
    <xf numFmtId="2" fontId="18" fillId="0" borderId="1" xfId="25" applyNumberFormat="1" applyFont="1" applyBorder="1" applyAlignment="1">
      <alignment horizontal="center" vertical="center"/>
    </xf>
    <xf numFmtId="0" fontId="7" fillId="0" borderId="1" xfId="0" applyFont="1" applyBorder="1" applyAlignment="1">
      <alignment horizontal="center" vertical="center"/>
    </xf>
    <xf numFmtId="43" fontId="9" fillId="6" borderId="1" xfId="1" applyFont="1" applyFill="1" applyBorder="1" applyAlignment="1">
      <alignment horizontal="center" vertical="center" wrapText="1"/>
    </xf>
    <xf numFmtId="0" fontId="95" fillId="0" borderId="1" xfId="0" applyFont="1" applyBorder="1" applyAlignment="1">
      <alignment horizontal="center" vertical="center" wrapText="1"/>
    </xf>
    <xf numFmtId="0" fontId="87" fillId="0" borderId="1" xfId="0" applyFont="1" applyBorder="1" applyAlignment="1">
      <alignment horizontal="center" vertical="center"/>
    </xf>
    <xf numFmtId="0" fontId="7" fillId="0" borderId="0" xfId="0" applyFont="1" applyAlignment="1">
      <alignment horizontal="center" vertical="center"/>
    </xf>
    <xf numFmtId="0" fontId="94" fillId="0" borderId="0" xfId="0" applyFont="1" applyAlignment="1">
      <alignment vertical="top" wrapText="1" readingOrder="1"/>
    </xf>
    <xf numFmtId="0" fontId="97" fillId="0" borderId="1" xfId="0" applyFont="1" applyBorder="1" applyAlignment="1">
      <alignment horizontal="left" vertical="center" wrapText="1"/>
    </xf>
    <xf numFmtId="0" fontId="90" fillId="0" borderId="1" xfId="0" applyFont="1" applyBorder="1" applyAlignment="1">
      <alignment horizontal="center"/>
    </xf>
    <xf numFmtId="0" fontId="43" fillId="6" borderId="1" xfId="0" applyFont="1" applyFill="1" applyBorder="1" applyAlignment="1">
      <alignment vertical="center" wrapText="1"/>
    </xf>
    <xf numFmtId="0" fontId="89" fillId="0" borderId="1" xfId="0" applyFont="1" applyBorder="1" applyAlignment="1">
      <alignment horizontal="left" vertical="center" wrapText="1"/>
    </xf>
    <xf numFmtId="168" fontId="52" fillId="0" borderId="1" xfId="0" applyNumberFormat="1" applyFont="1" applyBorder="1" applyAlignment="1">
      <alignment horizontal="center"/>
    </xf>
    <xf numFmtId="0" fontId="21" fillId="0" borderId="20" xfId="0" applyFont="1" applyBorder="1" applyAlignment="1">
      <alignment horizontal="center" wrapText="1"/>
    </xf>
    <xf numFmtId="0" fontId="10" fillId="0" borderId="21" xfId="0" applyFont="1" applyBorder="1" applyAlignment="1">
      <alignment horizontal="center" wrapText="1"/>
    </xf>
    <xf numFmtId="0" fontId="10" fillId="0" borderId="0" xfId="0" applyFont="1" applyAlignment="1">
      <alignment horizontal="center" wrapText="1"/>
    </xf>
    <xf numFmtId="0" fontId="10" fillId="0" borderId="1" xfId="0" applyFont="1" applyBorder="1" applyAlignment="1">
      <alignment wrapText="1"/>
    </xf>
    <xf numFmtId="0" fontId="17" fillId="0" borderId="1" xfId="0" applyFont="1" applyBorder="1" applyAlignment="1">
      <alignment wrapText="1"/>
    </xf>
    <xf numFmtId="0" fontId="80" fillId="0" borderId="1" xfId="0" applyFont="1" applyBorder="1" applyAlignment="1">
      <alignment wrapText="1"/>
    </xf>
    <xf numFmtId="0" fontId="80" fillId="0" borderId="1" xfId="0" applyFont="1" applyBorder="1" applyAlignment="1">
      <alignment horizontal="center" wrapText="1"/>
    </xf>
    <xf numFmtId="0" fontId="80" fillId="0" borderId="1" xfId="0" applyFont="1" applyBorder="1" applyAlignment="1">
      <alignment horizontal="center" vertical="center" wrapText="1"/>
    </xf>
    <xf numFmtId="4" fontId="80" fillId="0" borderId="1" xfId="0" applyNumberFormat="1" applyFont="1" applyBorder="1" applyAlignment="1">
      <alignment horizontal="center" wrapText="1"/>
    </xf>
    <xf numFmtId="0" fontId="79" fillId="0" borderId="0" xfId="0" applyFont="1" applyAlignment="1">
      <alignment horizontal="right" wrapText="1"/>
    </xf>
    <xf numFmtId="0" fontId="10" fillId="0" borderId="1" xfId="0" applyFont="1" applyBorder="1" applyAlignment="1">
      <alignment horizontal="left" wrapText="1" indent="6"/>
    </xf>
    <xf numFmtId="0" fontId="80" fillId="0" borderId="1" xfId="0" applyFont="1" applyBorder="1" applyAlignment="1">
      <alignment horizontal="right" wrapText="1"/>
    </xf>
    <xf numFmtId="4" fontId="80" fillId="0" borderId="1" xfId="0" applyNumberFormat="1" applyFont="1" applyBorder="1" applyAlignment="1">
      <alignment horizontal="right" wrapText="1"/>
    </xf>
    <xf numFmtId="0" fontId="10" fillId="0" borderId="16" xfId="0" applyFont="1" applyBorder="1" applyAlignment="1">
      <alignment horizontal="right" wrapText="1"/>
    </xf>
    <xf numFmtId="0" fontId="10" fillId="0" borderId="1" xfId="0" applyFont="1" applyBorder="1" applyAlignment="1">
      <alignment horizontal="right" wrapText="1"/>
    </xf>
    <xf numFmtId="0" fontId="83" fillId="0" borderId="1" xfId="0" applyFont="1" applyBorder="1" applyAlignment="1">
      <alignment horizontal="center" wrapText="1"/>
    </xf>
    <xf numFmtId="0" fontId="17" fillId="0" borderId="1" xfId="0" applyFont="1" applyBorder="1" applyAlignment="1">
      <alignment horizontal="center" wrapText="1"/>
    </xf>
    <xf numFmtId="0" fontId="80" fillId="0" borderId="1" xfId="0" applyFont="1" applyBorder="1" applyAlignment="1">
      <alignment horizontal="left" wrapText="1" indent="1"/>
    </xf>
    <xf numFmtId="0" fontId="10" fillId="0" borderId="1" xfId="0" applyFont="1" applyBorder="1" applyAlignment="1">
      <alignment horizontal="left" wrapText="1" indent="1"/>
    </xf>
    <xf numFmtId="0" fontId="8" fillId="0" borderId="4" xfId="21" applyFont="1" applyBorder="1" applyAlignment="1">
      <alignment horizontal="left" wrapText="1"/>
    </xf>
    <xf numFmtId="0" fontId="5" fillId="0" borderId="1" xfId="21" applyFont="1" applyBorder="1" applyAlignment="1">
      <alignment horizontal="left" wrapText="1"/>
    </xf>
    <xf numFmtId="0" fontId="5" fillId="0" borderId="0" xfId="21" applyFont="1" applyAlignment="1">
      <alignment horizontal="left" wrapText="1"/>
    </xf>
    <xf numFmtId="0" fontId="6" fillId="0" borderId="1" xfId="21" applyBorder="1" applyAlignment="1">
      <alignment horizontal="left" wrapText="1"/>
    </xf>
    <xf numFmtId="0" fontId="105" fillId="0" borderId="2" xfId="0" applyFont="1" applyBorder="1"/>
    <xf numFmtId="0" fontId="105" fillId="0" borderId="2" xfId="0" applyFont="1" applyBorder="1" applyAlignment="1">
      <alignment horizontal="center"/>
    </xf>
    <xf numFmtId="0" fontId="104" fillId="0" borderId="2" xfId="0" applyFont="1" applyBorder="1" applyAlignment="1">
      <alignment horizontal="center"/>
    </xf>
    <xf numFmtId="0" fontId="5" fillId="0" borderId="2" xfId="21" applyFont="1" applyBorder="1" applyAlignment="1">
      <alignment horizontal="left"/>
    </xf>
    <xf numFmtId="0" fontId="10" fillId="6" borderId="1" xfId="0" applyFont="1" applyFill="1" applyBorder="1" applyAlignment="1">
      <alignment horizontal="center" vertical="center"/>
    </xf>
    <xf numFmtId="0" fontId="10" fillId="6" borderId="1" xfId="0" applyFont="1" applyFill="1" applyBorder="1" applyAlignment="1">
      <alignment horizontal="center"/>
    </xf>
    <xf numFmtId="0" fontId="5" fillId="0" borderId="1" xfId="0" applyFont="1" applyBorder="1" applyAlignment="1">
      <alignment horizontal="center"/>
    </xf>
    <xf numFmtId="0" fontId="14" fillId="0" borderId="1" xfId="21" applyFont="1" applyBorder="1" applyAlignment="1">
      <alignment horizontal="center" vertical="center"/>
    </xf>
    <xf numFmtId="0" fontId="54" fillId="6" borderId="0" xfId="0" applyFont="1" applyFill="1" applyAlignment="1">
      <alignment horizontal="center" vertical="center" wrapText="1"/>
    </xf>
    <xf numFmtId="0" fontId="75" fillId="0" borderId="1" xfId="0" applyFont="1" applyBorder="1" applyAlignment="1">
      <alignment horizontal="left" vertical="center" wrapText="1" readingOrder="1"/>
    </xf>
    <xf numFmtId="168" fontId="60" fillId="0" borderId="1" xfId="0" applyNumberFormat="1" applyFont="1" applyBorder="1" applyAlignment="1">
      <alignment horizontal="center" vertical="center" wrapText="1"/>
    </xf>
    <xf numFmtId="43" fontId="18" fillId="6" borderId="1" xfId="1" applyFont="1" applyFill="1" applyBorder="1" applyAlignment="1">
      <alignment horizontal="left"/>
    </xf>
    <xf numFmtId="0" fontId="14" fillId="0" borderId="0" xfId="21" applyFont="1" applyAlignment="1">
      <alignment horizontal="center"/>
    </xf>
    <xf numFmtId="43" fontId="11" fillId="0" borderId="0" xfId="2" applyFont="1" applyFill="1" applyBorder="1" applyAlignment="1">
      <alignment vertical="center"/>
    </xf>
    <xf numFmtId="0" fontId="88" fillId="0" borderId="0" xfId="21" applyFont="1" applyAlignment="1">
      <alignment horizontal="left"/>
    </xf>
    <xf numFmtId="0" fontId="14" fillId="0" borderId="0" xfId="21" applyFont="1" applyAlignment="1">
      <alignment horizontal="left"/>
    </xf>
    <xf numFmtId="43" fontId="98" fillId="0" borderId="1" xfId="2" applyFont="1" applyFill="1" applyBorder="1" applyAlignment="1">
      <alignment vertical="center"/>
    </xf>
    <xf numFmtId="0" fontId="7" fillId="0" borderId="0" xfId="21" applyFont="1" applyAlignment="1">
      <alignment horizontal="right"/>
    </xf>
    <xf numFmtId="0" fontId="85" fillId="0" borderId="0" xfId="21" applyFont="1" applyAlignment="1">
      <alignment horizontal="center"/>
    </xf>
    <xf numFmtId="43" fontId="9" fillId="0" borderId="0" xfId="2" applyFont="1" applyFill="1" applyBorder="1" applyAlignment="1">
      <alignment horizontal="left"/>
    </xf>
    <xf numFmtId="0" fontId="7" fillId="0" borderId="1" xfId="21" applyFont="1" applyBorder="1" applyAlignment="1">
      <alignment horizontal="center" vertical="center"/>
    </xf>
    <xf numFmtId="0" fontId="14" fillId="0" borderId="0" xfId="21" applyFont="1" applyAlignment="1">
      <alignment horizontal="center" vertical="center"/>
    </xf>
    <xf numFmtId="43" fontId="98" fillId="0" borderId="0" xfId="2" applyFont="1" applyFill="1" applyBorder="1" applyAlignment="1">
      <alignment vertical="center"/>
    </xf>
    <xf numFmtId="9" fontId="99" fillId="0" borderId="0" xfId="34" applyFont="1" applyFill="1" applyBorder="1" applyAlignment="1">
      <alignment vertical="center"/>
    </xf>
    <xf numFmtId="0" fontId="5" fillId="0" borderId="1" xfId="0" applyFont="1" applyBorder="1"/>
    <xf numFmtId="43" fontId="9" fillId="6" borderId="2" xfId="1" applyFont="1" applyFill="1" applyBorder="1" applyAlignment="1">
      <alignment horizontal="center" vertical="center" wrapText="1"/>
    </xf>
    <xf numFmtId="0" fontId="86" fillId="0" borderId="1" xfId="21" applyFont="1" applyBorder="1" applyAlignment="1">
      <alignment horizontal="left"/>
    </xf>
    <xf numFmtId="168" fontId="86" fillId="0" borderId="1" xfId="21" applyNumberFormat="1" applyFont="1" applyBorder="1" applyAlignment="1">
      <alignment horizontal="center"/>
    </xf>
    <xf numFmtId="168" fontId="86" fillId="5" borderId="1" xfId="21" applyNumberFormat="1" applyFont="1" applyFill="1" applyBorder="1" applyAlignment="1">
      <alignment horizontal="left"/>
    </xf>
    <xf numFmtId="0" fontId="86" fillId="5" borderId="1" xfId="21" applyFont="1" applyFill="1" applyBorder="1" applyAlignment="1">
      <alignment horizontal="left"/>
    </xf>
    <xf numFmtId="0" fontId="93" fillId="0" borderId="0" xfId="21" applyFont="1"/>
    <xf numFmtId="0" fontId="93" fillId="0" borderId="1" xfId="21" applyFont="1" applyBorder="1"/>
    <xf numFmtId="170" fontId="86" fillId="0" borderId="1" xfId="21" applyNumberFormat="1" applyFont="1" applyBorder="1" applyAlignment="1">
      <alignment horizontal="left"/>
    </xf>
    <xf numFmtId="0" fontId="86" fillId="5" borderId="2" xfId="21" applyFont="1" applyFill="1" applyBorder="1" applyAlignment="1">
      <alignment horizontal="left"/>
    </xf>
    <xf numFmtId="168" fontId="86" fillId="0" borderId="2" xfId="21" applyNumberFormat="1" applyFont="1" applyBorder="1" applyAlignment="1">
      <alignment horizontal="center"/>
    </xf>
    <xf numFmtId="0" fontId="5" fillId="0" borderId="0" xfId="21" applyFont="1" applyAlignment="1">
      <alignment horizontal="center" vertical="center" wrapText="1"/>
    </xf>
    <xf numFmtId="165" fontId="86" fillId="0" borderId="1" xfId="21" applyNumberFormat="1" applyFont="1" applyBorder="1" applyAlignment="1">
      <alignment horizontal="center"/>
    </xf>
    <xf numFmtId="0" fontId="40" fillId="0" borderId="4" xfId="21" applyFont="1" applyBorder="1" applyAlignment="1">
      <alignment vertical="center"/>
    </xf>
    <xf numFmtId="0" fontId="42" fillId="0" borderId="4" xfId="21" applyFont="1" applyBorder="1" applyAlignment="1">
      <alignment vertical="center"/>
    </xf>
    <xf numFmtId="43" fontId="9" fillId="6" borderId="1" xfId="2" applyFont="1" applyFill="1" applyBorder="1" applyAlignment="1">
      <alignment horizontal="left"/>
    </xf>
    <xf numFmtId="43" fontId="5" fillId="0" borderId="0" xfId="0" applyNumberFormat="1" applyFont="1" applyAlignment="1">
      <alignment horizontal="left"/>
    </xf>
    <xf numFmtId="0" fontId="0" fillId="5" borderId="0" xfId="0" applyFill="1" applyAlignment="1">
      <alignment wrapText="1"/>
    </xf>
    <xf numFmtId="166" fontId="5" fillId="0" borderId="1" xfId="0" applyNumberFormat="1" applyFont="1" applyBorder="1" applyAlignment="1">
      <alignment horizontal="center" vertical="center"/>
    </xf>
    <xf numFmtId="168" fontId="56" fillId="0" borderId="0" xfId="21" applyNumberFormat="1" applyFont="1" applyAlignment="1">
      <alignment horizontal="center" vertical="center"/>
    </xf>
    <xf numFmtId="0" fontId="56" fillId="0" borderId="0" xfId="21" applyFont="1" applyAlignment="1">
      <alignment horizontal="left"/>
    </xf>
    <xf numFmtId="0" fontId="10" fillId="6" borderId="1" xfId="0" applyFont="1" applyFill="1" applyBorder="1" applyAlignment="1">
      <alignment vertical="center" wrapText="1"/>
    </xf>
    <xf numFmtId="0" fontId="10" fillId="6" borderId="3" xfId="0" applyFont="1" applyFill="1" applyBorder="1" applyAlignment="1">
      <alignment horizontal="center" vertical="center" wrapText="1"/>
    </xf>
    <xf numFmtId="43" fontId="18" fillId="6" borderId="3" xfId="2" applyFont="1" applyFill="1" applyBorder="1"/>
    <xf numFmtId="43" fontId="18" fillId="6" borderId="3" xfId="2" applyFont="1" applyFill="1" applyBorder="1" applyAlignment="1">
      <alignment horizontal="center" vertical="center"/>
    </xf>
    <xf numFmtId="0" fontId="5" fillId="5" borderId="0" xfId="0" applyFont="1" applyFill="1" applyAlignment="1">
      <alignment horizontal="left"/>
    </xf>
    <xf numFmtId="0" fontId="61" fillId="0" borderId="0" xfId="0" applyFont="1" applyAlignment="1">
      <alignment horizontal="center" vertical="center" wrapText="1"/>
    </xf>
    <xf numFmtId="0" fontId="33" fillId="0" borderId="0" xfId="0" applyFont="1" applyAlignment="1">
      <alignment horizontal="center" vertical="center" wrapText="1"/>
    </xf>
    <xf numFmtId="0" fontId="57" fillId="0" borderId="0" xfId="0" applyFont="1" applyAlignment="1">
      <alignment horizontal="center" vertical="center" wrapText="1"/>
    </xf>
    <xf numFmtId="0" fontId="45" fillId="0" borderId="0" xfId="0" applyFont="1" applyAlignment="1">
      <alignment horizontal="center" vertical="center" wrapText="1"/>
    </xf>
    <xf numFmtId="0" fontId="54" fillId="0" borderId="0" xfId="0" applyFont="1" applyAlignment="1">
      <alignment horizontal="center" wrapText="1"/>
    </xf>
    <xf numFmtId="0" fontId="6" fillId="0" borderId="0" xfId="0" applyFont="1" applyAlignment="1">
      <alignment wrapText="1"/>
    </xf>
    <xf numFmtId="43" fontId="5" fillId="0" borderId="1" xfId="0" applyNumberFormat="1" applyFont="1" applyBorder="1" applyAlignment="1">
      <alignment horizontal="center" vertical="center"/>
    </xf>
    <xf numFmtId="0" fontId="95" fillId="0" borderId="1" xfId="21" applyFont="1" applyBorder="1" applyAlignment="1">
      <alignment horizontal="center"/>
    </xf>
    <xf numFmtId="43" fontId="95" fillId="0" borderId="0" xfId="2" applyFont="1" applyFill="1" applyBorder="1" applyAlignment="1">
      <alignment horizontal="left"/>
    </xf>
    <xf numFmtId="166" fontId="5" fillId="6" borderId="1" xfId="0" applyNumberFormat="1" applyFont="1" applyFill="1" applyBorder="1" applyAlignment="1">
      <alignment horizontal="center" vertical="center"/>
    </xf>
    <xf numFmtId="43" fontId="98" fillId="6" borderId="1" xfId="2" applyFont="1" applyFill="1" applyBorder="1" applyAlignment="1">
      <alignment vertical="center"/>
    </xf>
    <xf numFmtId="0" fontId="7" fillId="0" borderId="6" xfId="0" applyFont="1" applyBorder="1" applyAlignment="1">
      <alignment horizontal="center" vertical="center"/>
    </xf>
    <xf numFmtId="43" fontId="54" fillId="0" borderId="3" xfId="0" applyNumberFormat="1" applyFont="1" applyBorder="1" applyAlignment="1">
      <alignment horizontal="center" vertical="center" textRotation="90" wrapText="1"/>
    </xf>
    <xf numFmtId="0" fontId="54" fillId="0" borderId="0" xfId="0" applyFont="1"/>
    <xf numFmtId="0" fontId="95" fillId="0" borderId="1" xfId="0" applyFont="1" applyBorder="1" applyAlignment="1">
      <alignment horizontal="center" vertical="center"/>
    </xf>
    <xf numFmtId="43" fontId="95" fillId="6" borderId="1" xfId="1" applyFont="1" applyFill="1" applyBorder="1" applyAlignment="1">
      <alignment horizontal="center" vertical="center" wrapText="1"/>
    </xf>
    <xf numFmtId="0" fontId="95" fillId="0" borderId="1" xfId="0" quotePrefix="1" applyFont="1" applyBorder="1" applyAlignment="1">
      <alignment horizontal="center" vertical="center" wrapText="1"/>
    </xf>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43" fontId="55" fillId="6" borderId="1" xfId="1" applyFont="1" applyFill="1" applyBorder="1" applyAlignment="1">
      <alignment horizontal="center" vertical="center" wrapText="1"/>
    </xf>
    <xf numFmtId="0" fontId="54" fillId="0" borderId="0" xfId="0" applyFont="1" applyAlignment="1">
      <alignment horizontal="center" vertical="center"/>
    </xf>
    <xf numFmtId="0" fontId="54" fillId="0" borderId="0" xfId="0" applyFont="1" applyAlignment="1">
      <alignment horizontal="center" vertical="center" wrapText="1"/>
    </xf>
    <xf numFmtId="0" fontId="64" fillId="0" borderId="1" xfId="0" applyFont="1" applyBorder="1" applyAlignment="1">
      <alignment horizontal="left" vertical="center" wrapText="1" readingOrder="1"/>
    </xf>
    <xf numFmtId="0" fontId="41" fillId="0" borderId="1" xfId="0" applyFont="1" applyBorder="1" applyAlignment="1">
      <alignment horizontal="left" vertical="center" wrapText="1" readingOrder="1"/>
    </xf>
    <xf numFmtId="0" fontId="36" fillId="0" borderId="1" xfId="0" applyFont="1" applyBorder="1" applyAlignment="1">
      <alignment horizontal="left" vertical="center" wrapText="1" readingOrder="1"/>
    </xf>
    <xf numFmtId="0" fontId="36" fillId="0" borderId="7" xfId="0" applyFont="1" applyBorder="1" applyAlignment="1">
      <alignment horizontal="left" wrapText="1"/>
    </xf>
    <xf numFmtId="0" fontId="36" fillId="0" borderId="0" xfId="0" applyFont="1" applyAlignment="1">
      <alignment horizontal="left" vertical="center" wrapText="1" readingOrder="1"/>
    </xf>
    <xf numFmtId="0" fontId="100" fillId="0" borderId="1" xfId="0" applyFont="1" applyBorder="1" applyAlignment="1">
      <alignment horizontal="left" vertical="center" wrapText="1" readingOrder="1"/>
    </xf>
    <xf numFmtId="0" fontId="10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quotePrefix="1" applyFont="1" applyBorder="1" applyAlignment="1">
      <alignment horizontal="center" vertical="center" wrapText="1"/>
    </xf>
    <xf numFmtId="0" fontId="64" fillId="0" borderId="1" xfId="0" applyFont="1" applyBorder="1" applyAlignment="1">
      <alignment horizontal="center" vertical="center" wrapText="1"/>
    </xf>
    <xf numFmtId="0" fontId="41" fillId="0" borderId="0" xfId="0" applyFont="1" applyAlignment="1">
      <alignment vertical="top" wrapText="1" readingOrder="1"/>
    </xf>
    <xf numFmtId="0" fontId="36" fillId="0" borderId="0" xfId="0" applyFont="1" applyAlignment="1">
      <alignment horizontal="center" vertical="center" wrapText="1"/>
    </xf>
    <xf numFmtId="2" fontId="54" fillId="0" borderId="1" xfId="0" applyNumberFormat="1" applyFont="1" applyBorder="1" applyAlignment="1">
      <alignment horizontal="center" wrapText="1"/>
    </xf>
    <xf numFmtId="0" fontId="111" fillId="0" borderId="1" xfId="0" applyFont="1" applyBorder="1" applyAlignment="1">
      <alignment horizontal="left" vertical="center" wrapText="1"/>
    </xf>
    <xf numFmtId="0" fontId="110" fillId="0" borderId="1" xfId="0" applyFont="1" applyBorder="1" applyAlignment="1">
      <alignment horizontal="left" vertical="center" wrapText="1"/>
    </xf>
    <xf numFmtId="0" fontId="54" fillId="0" borderId="1" xfId="32" applyFont="1" applyBorder="1" applyAlignment="1">
      <alignment horizontal="center" wrapText="1"/>
    </xf>
    <xf numFmtId="0" fontId="55" fillId="0" borderId="1" xfId="32" applyFont="1" applyBorder="1"/>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lignment horizontal="center" wrapText="1"/>
    </xf>
    <xf numFmtId="0" fontId="100" fillId="0" borderId="1" xfId="0" applyFont="1" applyBorder="1" applyAlignment="1">
      <alignment horizontal="left" vertical="center" wrapText="1"/>
    </xf>
    <xf numFmtId="0" fontId="64" fillId="0" borderId="1" xfId="0" applyFont="1" applyBorder="1" applyAlignment="1">
      <alignment horizontal="left" vertical="center" wrapText="1"/>
    </xf>
    <xf numFmtId="0" fontId="112" fillId="0" borderId="1" xfId="32" applyFont="1" applyBorder="1"/>
    <xf numFmtId="0" fontId="100" fillId="0" borderId="1" xfId="21" applyFont="1" applyBorder="1" applyAlignment="1">
      <alignment horizontal="center" vertical="center" wrapText="1"/>
    </xf>
    <xf numFmtId="0" fontId="94" fillId="0" borderId="1" xfId="0" applyFont="1" applyBorder="1" applyAlignment="1">
      <alignment horizontal="left" vertical="center" wrapText="1" readingOrder="1"/>
    </xf>
    <xf numFmtId="0" fontId="54" fillId="0" borderId="0" xfId="0" applyFont="1" applyAlignment="1">
      <alignment horizontal="left"/>
    </xf>
    <xf numFmtId="0" fontId="111" fillId="6" borderId="1" xfId="0" applyFont="1" applyFill="1" applyBorder="1" applyAlignment="1">
      <alignment horizontal="center" vertical="center" wrapText="1"/>
    </xf>
    <xf numFmtId="0" fontId="54" fillId="6" borderId="1" xfId="0" applyFont="1" applyFill="1" applyBorder="1" applyAlignment="1">
      <alignment horizontal="center" vertical="center"/>
    </xf>
    <xf numFmtId="0" fontId="59" fillId="0" borderId="1" xfId="0" applyFont="1" applyBorder="1" applyAlignment="1">
      <alignment horizontal="center" vertical="center"/>
    </xf>
    <xf numFmtId="43" fontId="55" fillId="6" borderId="1" xfId="0" applyNumberFormat="1" applyFont="1" applyFill="1" applyBorder="1" applyAlignment="1">
      <alignment horizontal="left" vertical="center"/>
    </xf>
    <xf numFmtId="166" fontId="54" fillId="0" borderId="6" xfId="0" applyNumberFormat="1" applyFont="1" applyBorder="1" applyAlignment="1">
      <alignment horizontal="center" vertical="top" wrapText="1"/>
    </xf>
    <xf numFmtId="43" fontId="55" fillId="6" borderId="1" xfId="0" applyNumberFormat="1" applyFont="1" applyFill="1" applyBorder="1" applyAlignment="1">
      <alignment horizontal="left"/>
    </xf>
    <xf numFmtId="43" fontId="55" fillId="6" borderId="1" xfId="1" applyFont="1" applyFill="1" applyBorder="1" applyAlignment="1">
      <alignment vertical="center"/>
    </xf>
    <xf numFmtId="43" fontId="55" fillId="6" borderId="1" xfId="0" applyNumberFormat="1" applyFont="1" applyFill="1" applyBorder="1" applyAlignment="1">
      <alignment vertical="center"/>
    </xf>
    <xf numFmtId="166" fontId="54" fillId="0" borderId="3" xfId="0" applyNumberFormat="1" applyFont="1" applyBorder="1" applyAlignment="1">
      <alignment horizontal="center" vertical="top" wrapText="1"/>
    </xf>
    <xf numFmtId="43" fontId="55" fillId="0" borderId="1" xfId="0" applyNumberFormat="1" applyFont="1" applyBorder="1" applyAlignment="1">
      <alignment horizontal="left"/>
    </xf>
    <xf numFmtId="166" fontId="54" fillId="0" borderId="2" xfId="0" applyNumberFormat="1" applyFont="1" applyBorder="1" applyAlignment="1">
      <alignment horizontal="center" vertical="top" wrapText="1"/>
    </xf>
    <xf numFmtId="0" fontId="55" fillId="0" borderId="1" xfId="0" applyFont="1" applyBorder="1" applyAlignment="1">
      <alignment horizontal="left"/>
    </xf>
    <xf numFmtId="166" fontId="54" fillId="0" borderId="1" xfId="0" applyNumberFormat="1" applyFont="1" applyBorder="1" applyAlignment="1">
      <alignment horizontal="center" vertical="top" wrapText="1"/>
    </xf>
    <xf numFmtId="166" fontId="54" fillId="0" borderId="0" xfId="0" applyNumberFormat="1" applyFont="1" applyAlignment="1">
      <alignment horizontal="center" vertical="top" wrapText="1"/>
    </xf>
    <xf numFmtId="0" fontId="55" fillId="0" borderId="0" xfId="32" applyFont="1"/>
    <xf numFmtId="0" fontId="54" fillId="0" borderId="0" xfId="32" applyFont="1" applyAlignment="1">
      <alignment horizontal="center" wrapText="1"/>
    </xf>
    <xf numFmtId="43" fontId="55" fillId="6" borderId="0" xfId="1" applyFont="1" applyFill="1" applyBorder="1" applyAlignment="1">
      <alignment horizontal="center" vertical="center"/>
    </xf>
    <xf numFmtId="2" fontId="54" fillId="0" borderId="0" xfId="0" applyNumberFormat="1" applyFont="1" applyAlignment="1">
      <alignment horizontal="left"/>
    </xf>
    <xf numFmtId="0" fontId="54" fillId="0" borderId="0" xfId="0" applyFont="1" applyAlignment="1">
      <alignment horizontal="left" wrapText="1"/>
    </xf>
    <xf numFmtId="0" fontId="54" fillId="6" borderId="0" xfId="0" applyFont="1" applyFill="1" applyAlignment="1">
      <alignment horizontal="left"/>
    </xf>
    <xf numFmtId="0" fontId="54" fillId="0" borderId="0" xfId="0" applyFont="1" applyAlignment="1">
      <alignment horizontal="right" vertical="top" wrapText="1"/>
    </xf>
    <xf numFmtId="0" fontId="54" fillId="6" borderId="0" xfId="0" applyFont="1" applyFill="1" applyAlignment="1">
      <alignment horizontal="center" vertical="center"/>
    </xf>
    <xf numFmtId="0" fontId="119" fillId="0" borderId="1" xfId="0" applyFont="1" applyBorder="1" applyAlignment="1">
      <alignment horizontal="left" vertical="center" wrapText="1" readingOrder="1"/>
    </xf>
    <xf numFmtId="0" fontId="121" fillId="0" borderId="1" xfId="0" applyFont="1" applyBorder="1" applyAlignment="1">
      <alignment horizontal="left" vertical="center" wrapText="1" readingOrder="1"/>
    </xf>
    <xf numFmtId="0" fontId="123" fillId="0" borderId="1" xfId="0" applyFont="1" applyBorder="1" applyAlignment="1">
      <alignment horizontal="left" vertical="center" wrapText="1" readingOrder="1"/>
    </xf>
    <xf numFmtId="168" fontId="125" fillId="0" borderId="1" xfId="0" applyNumberFormat="1" applyFont="1" applyBorder="1" applyAlignment="1">
      <alignment horizontal="center" vertical="center" wrapText="1"/>
    </xf>
    <xf numFmtId="0" fontId="100" fillId="0" borderId="1" xfId="0" applyFont="1" applyBorder="1" applyAlignment="1">
      <alignment horizontal="right" vertical="center" wrapText="1"/>
    </xf>
    <xf numFmtId="0" fontId="126" fillId="0" borderId="1" xfId="0" applyFont="1" applyBorder="1" applyAlignment="1">
      <alignment horizontal="left" vertical="center" wrapText="1"/>
    </xf>
    <xf numFmtId="0" fontId="112" fillId="0" borderId="1" xfId="0" applyFont="1" applyBorder="1" applyAlignment="1">
      <alignment horizontal="left" vertical="center" wrapText="1"/>
    </xf>
    <xf numFmtId="0" fontId="100" fillId="0" borderId="1" xfId="0" applyFont="1" applyBorder="1" applyAlignment="1">
      <alignment wrapText="1"/>
    </xf>
    <xf numFmtId="0" fontId="127" fillId="0" borderId="1" xfId="0" applyFont="1" applyBorder="1" applyAlignment="1">
      <alignment horizontal="center" vertical="center" wrapText="1"/>
    </xf>
    <xf numFmtId="0" fontId="36" fillId="6" borderId="1" xfId="0" applyFont="1" applyFill="1" applyBorder="1" applyAlignment="1">
      <alignment horizontal="left" vertical="center" wrapText="1"/>
    </xf>
    <xf numFmtId="0" fontId="36" fillId="6" borderId="1" xfId="0" applyFont="1" applyFill="1" applyBorder="1" applyAlignment="1">
      <alignment horizontal="center" wrapText="1"/>
    </xf>
    <xf numFmtId="0" fontId="101" fillId="0" borderId="1" xfId="0" applyFont="1" applyBorder="1" applyAlignment="1">
      <alignment horizontal="center" wrapText="1"/>
    </xf>
    <xf numFmtId="0" fontId="100" fillId="0" borderId="1" xfId="0" applyFont="1" applyBorder="1" applyAlignment="1">
      <alignment horizontal="left" vertical="center"/>
    </xf>
    <xf numFmtId="0" fontId="36" fillId="0" borderId="1" xfId="0" applyFont="1" applyBorder="1" applyAlignment="1">
      <alignment horizontal="left"/>
    </xf>
    <xf numFmtId="0" fontId="36" fillId="0" borderId="0" xfId="0" applyFont="1" applyAlignment="1">
      <alignment horizontal="left" wrapText="1"/>
    </xf>
    <xf numFmtId="0" fontId="36" fillId="0" borderId="0" xfId="0" applyFont="1" applyAlignment="1">
      <alignment horizontal="left"/>
    </xf>
    <xf numFmtId="0" fontId="36" fillId="0" borderId="0" xfId="0" applyFont="1" applyAlignment="1">
      <alignment horizontal="right" vertical="top" wrapText="1"/>
    </xf>
    <xf numFmtId="0" fontId="36" fillId="0" borderId="0" xfId="0" applyFont="1" applyAlignment="1">
      <alignment horizontal="center" wrapText="1"/>
    </xf>
    <xf numFmtId="166" fontId="115" fillId="0" borderId="1" xfId="0" applyNumberFormat="1" applyFont="1" applyBorder="1" applyAlignment="1">
      <alignment horizontal="center" vertical="top" wrapText="1"/>
    </xf>
    <xf numFmtId="166" fontId="115" fillId="0" borderId="2" xfId="0" applyNumberFormat="1" applyFont="1" applyBorder="1" applyAlignment="1">
      <alignment horizontal="center" vertical="top" wrapText="1"/>
    </xf>
    <xf numFmtId="0" fontId="113" fillId="0" borderId="1" xfId="21" applyFont="1" applyBorder="1" applyAlignment="1">
      <alignment vertical="center" wrapText="1"/>
    </xf>
    <xf numFmtId="0" fontId="113" fillId="0" borderId="1" xfId="0" applyFont="1" applyBorder="1" applyAlignment="1">
      <alignment wrapText="1"/>
    </xf>
    <xf numFmtId="0" fontId="114" fillId="0" borderId="1" xfId="0" applyFont="1" applyBorder="1" applyAlignment="1">
      <alignment vertical="center" wrapText="1"/>
    </xf>
    <xf numFmtId="0" fontId="114" fillId="0" borderId="1" xfId="32" applyFont="1" applyBorder="1" applyAlignment="1">
      <alignment vertical="center" wrapText="1"/>
    </xf>
    <xf numFmtId="0" fontId="114" fillId="0" borderId="1" xfId="0" applyFont="1" applyBorder="1" applyAlignment="1">
      <alignment wrapText="1"/>
    </xf>
    <xf numFmtId="0" fontId="113" fillId="0" borderId="1" xfId="0" applyFont="1" applyBorder="1" applyAlignment="1">
      <alignment vertical="center" wrapText="1"/>
    </xf>
    <xf numFmtId="0" fontId="113" fillId="0" borderId="1" xfId="0" applyFont="1" applyBorder="1" applyAlignment="1">
      <alignment horizontal="left" vertical="center" wrapText="1"/>
    </xf>
    <xf numFmtId="0" fontId="115" fillId="0" borderId="1" xfId="0" applyFont="1" applyBorder="1" applyAlignment="1">
      <alignment horizontal="left"/>
    </xf>
    <xf numFmtId="0" fontId="67" fillId="0" borderId="1" xfId="0" applyFont="1" applyBorder="1" applyAlignment="1">
      <alignment vertical="center" wrapText="1"/>
    </xf>
    <xf numFmtId="0" fontId="39" fillId="0" borderId="1" xfId="0" applyFont="1" applyBorder="1" applyAlignment="1">
      <alignment vertical="center" wrapText="1"/>
    </xf>
    <xf numFmtId="0" fontId="34" fillId="0" borderId="1" xfId="0" applyFont="1" applyBorder="1" applyAlignment="1">
      <alignment horizontal="center" wrapText="1"/>
    </xf>
    <xf numFmtId="0" fontId="34" fillId="0" borderId="1" xfId="0" applyFont="1" applyBorder="1" applyAlignment="1">
      <alignment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0" fontId="36" fillId="0" borderId="1" xfId="0" applyFont="1" applyBorder="1" applyAlignment="1">
      <alignment vertical="center" wrapText="1"/>
    </xf>
    <xf numFmtId="0" fontId="126" fillId="0" borderId="1" xfId="0" applyFont="1" applyBorder="1" applyAlignment="1">
      <alignment vertical="center" wrapText="1"/>
    </xf>
    <xf numFmtId="0" fontId="133" fillId="0" borderId="1" xfId="0" applyFont="1" applyBorder="1" applyAlignment="1">
      <alignment horizontal="left" vertical="center" wrapText="1"/>
    </xf>
    <xf numFmtId="0" fontId="116" fillId="0" borderId="1" xfId="0" applyFont="1" applyBorder="1" applyAlignment="1">
      <alignment horizontal="left" vertical="center" wrapText="1"/>
    </xf>
    <xf numFmtId="0" fontId="100" fillId="0" borderId="2" xfId="0" applyFont="1" applyBorder="1" applyAlignment="1">
      <alignment horizontal="left"/>
    </xf>
    <xf numFmtId="0" fontId="100" fillId="0" borderId="2" xfId="0" applyFont="1" applyBorder="1" applyAlignment="1">
      <alignment horizontal="center" wrapText="1"/>
    </xf>
    <xf numFmtId="0" fontId="36" fillId="0" borderId="2" xfId="0" applyFont="1" applyBorder="1" applyAlignment="1">
      <alignment horizontal="center" wrapText="1"/>
    </xf>
    <xf numFmtId="0" fontId="112" fillId="0" borderId="2" xfId="0" applyFont="1" applyBorder="1" applyAlignment="1">
      <alignment horizontal="center" wrapText="1"/>
    </xf>
    <xf numFmtId="0" fontId="108" fillId="0" borderId="1" xfId="0" applyFont="1" applyBorder="1" applyAlignment="1">
      <alignment horizontal="center" wrapText="1"/>
    </xf>
    <xf numFmtId="0" fontId="41" fillId="0" borderId="1" xfId="21" applyFont="1" applyBorder="1" applyAlignment="1">
      <alignment horizontal="right"/>
    </xf>
    <xf numFmtId="0" fontId="41" fillId="0" borderId="1" xfId="21" applyFont="1" applyBorder="1" applyAlignment="1">
      <alignment horizontal="center"/>
    </xf>
    <xf numFmtId="0" fontId="135" fillId="0" borderId="1" xfId="21" applyFont="1" applyBorder="1" applyAlignment="1">
      <alignment horizontal="center" vertical="center" wrapText="1"/>
    </xf>
    <xf numFmtId="0" fontId="36" fillId="0" borderId="1" xfId="21" applyFont="1" applyBorder="1" applyAlignment="1">
      <alignment horizontal="left"/>
    </xf>
    <xf numFmtId="0" fontId="36" fillId="0" borderId="1" xfId="21" applyFont="1" applyBorder="1" applyAlignment="1">
      <alignment horizontal="center"/>
    </xf>
    <xf numFmtId="0" fontId="116" fillId="0" borderId="1" xfId="21" applyFont="1" applyBorder="1" applyAlignment="1">
      <alignment horizontal="center" vertical="center"/>
    </xf>
    <xf numFmtId="0" fontId="137" fillId="0" borderId="0" xfId="21" applyFont="1" applyAlignment="1">
      <alignment horizontal="left"/>
    </xf>
    <xf numFmtId="0" fontId="64" fillId="0" borderId="1" xfId="21" applyFont="1" applyBorder="1" applyAlignment="1">
      <alignment horizontal="right" vertical="center"/>
    </xf>
    <xf numFmtId="0" fontId="112" fillId="0" borderId="1" xfId="21" applyFont="1" applyBorder="1" applyAlignment="1">
      <alignment horizontal="center"/>
    </xf>
    <xf numFmtId="0" fontId="36" fillId="0" borderId="1" xfId="21" applyFont="1" applyBorder="1" applyAlignment="1">
      <alignment horizontal="center" vertical="center" wrapText="1"/>
    </xf>
    <xf numFmtId="0" fontId="133" fillId="0" borderId="1" xfId="21" applyFont="1" applyBorder="1" applyAlignment="1">
      <alignment horizontal="center" vertical="center" wrapText="1"/>
    </xf>
    <xf numFmtId="0" fontId="100" fillId="0" borderId="1" xfId="21" applyFont="1" applyBorder="1" applyAlignment="1">
      <alignment horizontal="left"/>
    </xf>
    <xf numFmtId="0" fontId="116" fillId="0" borderId="1" xfId="21" applyFont="1" applyBorder="1" applyAlignment="1">
      <alignment horizontal="left"/>
    </xf>
    <xf numFmtId="0" fontId="133" fillId="0" borderId="1" xfId="21" applyFont="1" applyBorder="1" applyAlignment="1">
      <alignment horizontal="left"/>
    </xf>
    <xf numFmtId="0" fontId="138" fillId="0" borderId="1" xfId="21" applyFont="1" applyBorder="1" applyAlignment="1">
      <alignment horizontal="left"/>
    </xf>
    <xf numFmtId="0" fontId="89" fillId="0" borderId="0" xfId="0" applyFont="1" applyAlignment="1">
      <alignment horizontal="center" vertical="center"/>
    </xf>
    <xf numFmtId="0" fontId="39" fillId="0" borderId="1" xfId="0" quotePrefix="1" applyFont="1" applyBorder="1" applyAlignment="1">
      <alignment horizontal="left" vertical="center" wrapText="1" readingOrder="1"/>
    </xf>
    <xf numFmtId="9" fontId="54" fillId="0" borderId="0" xfId="0" applyNumberFormat="1" applyFont="1" applyAlignment="1">
      <alignment horizontal="left"/>
    </xf>
    <xf numFmtId="0" fontId="14" fillId="0" borderId="1" xfId="21" applyFont="1" applyBorder="1" applyAlignment="1">
      <alignment vertical="center"/>
    </xf>
    <xf numFmtId="0" fontId="41" fillId="0" borderId="1" xfId="0" applyFont="1" applyBorder="1" applyAlignment="1">
      <alignment horizontal="center" wrapText="1"/>
    </xf>
    <xf numFmtId="43" fontId="9" fillId="0" borderId="1" xfId="1" applyFont="1" applyFill="1" applyBorder="1" applyAlignment="1">
      <alignment horizontal="left"/>
    </xf>
    <xf numFmtId="43" fontId="9" fillId="0" borderId="1" xfId="1" applyFont="1" applyFill="1" applyBorder="1" applyAlignment="1">
      <alignment horizontal="center" vertical="center"/>
    </xf>
    <xf numFmtId="43" fontId="9" fillId="6" borderId="1" xfId="1" applyFont="1" applyFill="1" applyBorder="1" applyAlignment="1">
      <alignment horizontal="center" vertical="center"/>
    </xf>
    <xf numFmtId="43" fontId="7" fillId="0" borderId="1" xfId="0" applyNumberFormat="1" applyFont="1" applyBorder="1" applyAlignment="1">
      <alignment horizontal="center" vertical="center"/>
    </xf>
    <xf numFmtId="0" fontId="7" fillId="0" borderId="0" xfId="0" applyFont="1" applyAlignment="1">
      <alignment horizontal="left"/>
    </xf>
    <xf numFmtId="9" fontId="5" fillId="0" borderId="0" xfId="0" applyNumberFormat="1" applyFont="1" applyAlignment="1">
      <alignment horizontal="left"/>
    </xf>
    <xf numFmtId="9" fontId="4" fillId="0" borderId="0" xfId="25" applyNumberFormat="1" applyFont="1"/>
    <xf numFmtId="9" fontId="5" fillId="0" borderId="0" xfId="21" applyNumberFormat="1" applyFont="1" applyAlignment="1">
      <alignment horizontal="left"/>
    </xf>
    <xf numFmtId="0" fontId="34" fillId="0" borderId="1" xfId="0" applyFont="1" applyBorder="1" applyAlignment="1">
      <alignment horizontal="left" vertical="center" wrapText="1" readingOrder="1"/>
    </xf>
    <xf numFmtId="9" fontId="54" fillId="0" borderId="0" xfId="34" applyFont="1" applyAlignment="1">
      <alignment horizontal="left"/>
    </xf>
    <xf numFmtId="43" fontId="55" fillId="0" borderId="1" xfId="0" applyNumberFormat="1" applyFont="1" applyBorder="1" applyAlignment="1">
      <alignment horizontal="left" vertical="center"/>
    </xf>
    <xf numFmtId="10" fontId="5" fillId="0" borderId="0" xfId="34" applyNumberFormat="1" applyFont="1" applyAlignment="1">
      <alignment horizontal="left"/>
    </xf>
    <xf numFmtId="0" fontId="150" fillId="0" borderId="1" xfId="21" applyFont="1" applyBorder="1" applyAlignment="1">
      <alignment horizontal="center" vertical="center"/>
    </xf>
    <xf numFmtId="168" fontId="61" fillId="0" borderId="0" xfId="0" applyNumberFormat="1" applyFont="1" applyAlignment="1">
      <alignment vertical="center"/>
    </xf>
    <xf numFmtId="0" fontId="60" fillId="0" borderId="0" xfId="0" applyFont="1" applyAlignment="1">
      <alignment vertical="center"/>
    </xf>
    <xf numFmtId="0" fontId="65" fillId="0" borderId="0" xfId="25" applyFont="1" applyAlignment="1">
      <alignment horizontal="left"/>
    </xf>
    <xf numFmtId="0" fontId="61" fillId="6" borderId="0" xfId="0" applyFont="1" applyFill="1" applyAlignment="1">
      <alignment horizontal="center" vertical="center" wrapText="1"/>
    </xf>
    <xf numFmtId="0" fontId="64" fillId="0" borderId="0" xfId="0" applyFont="1" applyAlignment="1">
      <alignment horizontal="left"/>
    </xf>
    <xf numFmtId="43" fontId="9" fillId="6" borderId="1" xfId="1" applyFont="1" applyFill="1" applyBorder="1" applyAlignment="1">
      <alignment vertical="center" wrapText="1"/>
    </xf>
    <xf numFmtId="171" fontId="55" fillId="6" borderId="1" xfId="0" applyNumberFormat="1" applyFont="1" applyFill="1" applyBorder="1" applyAlignment="1">
      <alignment horizontal="left"/>
    </xf>
    <xf numFmtId="171" fontId="55" fillId="6" borderId="1" xfId="0" applyNumberFormat="1" applyFont="1" applyFill="1" applyBorder="1" applyAlignment="1">
      <alignment vertical="center"/>
    </xf>
    <xf numFmtId="0" fontId="44" fillId="6" borderId="1" xfId="0" applyFont="1" applyFill="1" applyBorder="1" applyAlignment="1">
      <alignment vertical="center" wrapText="1"/>
    </xf>
    <xf numFmtId="0" fontId="46" fillId="0" borderId="0" xfId="0" applyFont="1" applyAlignment="1">
      <alignment horizontal="left"/>
    </xf>
    <xf numFmtId="0" fontId="154" fillId="0" borderId="0" xfId="21" applyFont="1" applyAlignment="1">
      <alignment horizontal="left"/>
    </xf>
    <xf numFmtId="0" fontId="41" fillId="0" borderId="1" xfId="0" applyFont="1" applyBorder="1" applyAlignment="1">
      <alignment vertical="center" wrapText="1"/>
    </xf>
    <xf numFmtId="43" fontId="18" fillId="6" borderId="1" xfId="1" applyFont="1" applyFill="1" applyBorder="1" applyAlignment="1">
      <alignment vertical="center"/>
    </xf>
    <xf numFmtId="0" fontId="5" fillId="6" borderId="1" xfId="0" applyFont="1" applyFill="1" applyBorder="1" applyAlignment="1">
      <alignment horizontal="center"/>
    </xf>
    <xf numFmtId="0" fontId="5" fillId="6" borderId="0" xfId="0" applyFont="1" applyFill="1" applyAlignment="1">
      <alignment horizontal="center"/>
    </xf>
    <xf numFmtId="0" fontId="25" fillId="0" borderId="0" xfId="0" applyFont="1" applyAlignment="1">
      <alignment horizontal="center" vertical="center"/>
    </xf>
    <xf numFmtId="0" fontId="118" fillId="0" borderId="1" xfId="0" applyFont="1" applyBorder="1" applyAlignment="1">
      <alignment vertical="center" wrapText="1"/>
    </xf>
    <xf numFmtId="0" fontId="5" fillId="0" borderId="9" xfId="0" applyFont="1" applyBorder="1"/>
    <xf numFmtId="0" fontId="59" fillId="6" borderId="1" xfId="0" applyFont="1" applyFill="1" applyBorder="1" applyAlignment="1">
      <alignment horizontal="center" vertical="center" wrapText="1"/>
    </xf>
    <xf numFmtId="0" fontId="19" fillId="0" borderId="1" xfId="0" applyFont="1" applyBorder="1" applyAlignment="1">
      <alignment horizontal="left"/>
    </xf>
    <xf numFmtId="0" fontId="156" fillId="0" borderId="1" xfId="0" applyFont="1" applyBorder="1" applyAlignment="1">
      <alignment wrapText="1"/>
    </xf>
    <xf numFmtId="1" fontId="157" fillId="0" borderId="0" xfId="21" applyNumberFormat="1" applyFont="1" applyAlignment="1">
      <alignment horizontal="right"/>
    </xf>
    <xf numFmtId="1" fontId="8" fillId="0" borderId="4" xfId="21" applyNumberFormat="1" applyFont="1" applyBorder="1" applyAlignment="1">
      <alignment horizontal="center"/>
    </xf>
    <xf numFmtId="1" fontId="158" fillId="0" borderId="4" xfId="21" applyNumberFormat="1" applyFont="1" applyBorder="1" applyAlignment="1">
      <alignment horizontal="right"/>
    </xf>
    <xf numFmtId="1" fontId="8" fillId="0" borderId="0" xfId="21" applyNumberFormat="1" applyFont="1" applyAlignment="1">
      <alignment horizontal="right"/>
    </xf>
    <xf numFmtId="0" fontId="57" fillId="0" borderId="1" xfId="21" applyFont="1" applyBorder="1" applyAlignment="1">
      <alignment horizontal="center" vertical="center" wrapText="1"/>
    </xf>
    <xf numFmtId="0" fontId="28" fillId="0" borderId="0" xfId="21" applyFont="1" applyAlignment="1">
      <alignment horizontal="center"/>
    </xf>
    <xf numFmtId="171" fontId="55" fillId="6" borderId="1" xfId="0" applyNumberFormat="1" applyFont="1" applyFill="1" applyBorder="1" applyAlignment="1">
      <alignment horizontal="left" vertical="center"/>
    </xf>
    <xf numFmtId="171" fontId="54" fillId="6" borderId="0" xfId="0" applyNumberFormat="1" applyFont="1" applyFill="1" applyAlignment="1">
      <alignment horizontal="center" vertical="center" wrapText="1"/>
    </xf>
    <xf numFmtId="43" fontId="5" fillId="0" borderId="1" xfId="0" applyNumberFormat="1" applyFont="1" applyFill="1" applyBorder="1" applyAlignment="1">
      <alignment horizontal="center" vertical="center"/>
    </xf>
    <xf numFmtId="0" fontId="100" fillId="0" borderId="2" xfId="0" applyFont="1" applyFill="1" applyBorder="1" applyAlignment="1">
      <alignment horizontal="left"/>
    </xf>
    <xf numFmtId="0" fontId="142" fillId="0" borderId="2" xfId="0" applyFont="1" applyFill="1" applyBorder="1" applyAlignment="1">
      <alignment horizontal="center" wrapText="1"/>
    </xf>
    <xf numFmtId="2" fontId="143" fillId="0" borderId="2" xfId="0" applyNumberFormat="1" applyFont="1" applyFill="1" applyBorder="1"/>
    <xf numFmtId="2" fontId="143" fillId="0" borderId="2" xfId="0" applyNumberFormat="1" applyFont="1" applyFill="1" applyBorder="1" applyAlignment="1">
      <alignment horizontal="center" vertical="center"/>
    </xf>
    <xf numFmtId="43" fontId="144" fillId="0" borderId="1" xfId="1" applyFont="1" applyFill="1" applyBorder="1" applyAlignment="1">
      <alignment horizontal="center" vertical="center"/>
    </xf>
    <xf numFmtId="43" fontId="145" fillId="0" borderId="1" xfId="0" applyNumberFormat="1" applyFont="1" applyFill="1" applyBorder="1" applyAlignment="1">
      <alignment horizontal="center" vertical="center"/>
    </xf>
    <xf numFmtId="0" fontId="16" fillId="0" borderId="0" xfId="0" applyFont="1" applyFill="1" applyAlignment="1">
      <alignment horizontal="left"/>
    </xf>
    <xf numFmtId="0" fontId="13" fillId="0" borderId="2" xfId="0" applyFont="1" applyFill="1" applyBorder="1" applyAlignment="1">
      <alignment horizontal="left"/>
    </xf>
    <xf numFmtId="0" fontId="6" fillId="0" borderId="2" xfId="0" applyFont="1" applyFill="1" applyBorder="1" applyAlignment="1">
      <alignment horizontal="left"/>
    </xf>
    <xf numFmtId="43" fontId="148" fillId="0" borderId="1" xfId="0" applyNumberFormat="1" applyFont="1" applyFill="1" applyBorder="1" applyAlignment="1">
      <alignment horizontal="center" vertical="center"/>
    </xf>
    <xf numFmtId="0" fontId="36" fillId="0" borderId="2" xfId="0" applyFont="1" applyFill="1" applyBorder="1" applyAlignment="1">
      <alignment horizontal="left"/>
    </xf>
    <xf numFmtId="0" fontId="36" fillId="0" borderId="2" xfId="0" applyFont="1" applyFill="1" applyBorder="1" applyAlignment="1">
      <alignment horizontal="center" wrapText="1"/>
    </xf>
    <xf numFmtId="0" fontId="36" fillId="0" borderId="2" xfId="0" applyFont="1" applyFill="1" applyBorder="1" applyAlignment="1">
      <alignment horizontal="left" vertical="center"/>
    </xf>
    <xf numFmtId="0" fontId="64" fillId="0" borderId="2" xfId="0" applyFont="1" applyFill="1" applyBorder="1" applyAlignment="1">
      <alignment horizontal="left"/>
    </xf>
    <xf numFmtId="2" fontId="11" fillId="0" borderId="2" xfId="0" applyNumberFormat="1" applyFont="1" applyFill="1" applyBorder="1"/>
    <xf numFmtId="2" fontId="11" fillId="0" borderId="2" xfId="0" applyNumberFormat="1" applyFont="1" applyFill="1" applyBorder="1" applyAlignment="1">
      <alignment horizontal="center" vertical="center"/>
    </xf>
    <xf numFmtId="43" fontId="16" fillId="0" borderId="1" xfId="0" applyNumberFormat="1" applyFont="1" applyFill="1" applyBorder="1" applyAlignment="1">
      <alignment horizontal="center" vertical="center"/>
    </xf>
    <xf numFmtId="0" fontId="36" fillId="0" borderId="2" xfId="0" applyFont="1" applyFill="1" applyBorder="1" applyAlignment="1">
      <alignment horizontal="left" wrapText="1"/>
    </xf>
    <xf numFmtId="0" fontId="34" fillId="0" borderId="2" xfId="0" applyFont="1" applyFill="1" applyBorder="1" applyAlignment="1">
      <alignment horizontal="left"/>
    </xf>
    <xf numFmtId="0" fontId="112" fillId="0" borderId="2" xfId="0" applyFont="1" applyFill="1" applyBorder="1" applyAlignment="1">
      <alignment horizontal="center" wrapText="1"/>
    </xf>
    <xf numFmtId="0" fontId="64" fillId="0" borderId="1" xfId="0" applyFont="1" applyFill="1" applyBorder="1" applyAlignment="1">
      <alignment horizontal="left" vertical="center" wrapText="1"/>
    </xf>
    <xf numFmtId="0" fontId="36" fillId="0" borderId="1" xfId="0" applyFont="1" applyFill="1" applyBorder="1" applyAlignment="1">
      <alignment horizontal="center" wrapText="1"/>
    </xf>
    <xf numFmtId="0" fontId="36" fillId="0" borderId="1" xfId="0" applyFont="1" applyFill="1" applyBorder="1" applyAlignment="1">
      <alignment vertical="center" wrapText="1"/>
    </xf>
    <xf numFmtId="0" fontId="36" fillId="0" borderId="1"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3" xfId="0" applyFont="1" applyFill="1" applyBorder="1" applyAlignment="1">
      <alignment horizontal="center" wrapText="1"/>
    </xf>
    <xf numFmtId="0" fontId="5" fillId="0" borderId="0" xfId="0" applyFont="1" applyFill="1" applyAlignment="1">
      <alignment horizontal="left"/>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xf>
    <xf numFmtId="0" fontId="16" fillId="0" borderId="1" xfId="0" applyFont="1" applyFill="1" applyBorder="1" applyAlignment="1">
      <alignment horizontal="center"/>
    </xf>
    <xf numFmtId="0" fontId="5" fillId="0" borderId="9" xfId="0" applyFont="1" applyFill="1" applyBorder="1" applyAlignment="1">
      <alignment horizontal="center" vertical="center"/>
    </xf>
    <xf numFmtId="0" fontId="5" fillId="0" borderId="0" xfId="0" applyFont="1" applyFill="1" applyAlignment="1">
      <alignment horizontal="center" wrapText="1"/>
    </xf>
    <xf numFmtId="0" fontId="16" fillId="0" borderId="0" xfId="0" applyFont="1" applyFill="1" applyAlignment="1">
      <alignment horizontal="center"/>
    </xf>
    <xf numFmtId="0" fontId="36" fillId="0" borderId="2" xfId="0" applyFont="1" applyFill="1" applyBorder="1" applyAlignment="1">
      <alignment horizontal="center" vertical="center" wrapText="1"/>
    </xf>
    <xf numFmtId="0" fontId="100" fillId="0" borderId="1" xfId="0" applyFont="1" applyFill="1" applyBorder="1" applyAlignment="1">
      <alignment horizontal="left" vertical="center" wrapText="1"/>
    </xf>
    <xf numFmtId="0" fontId="100" fillId="0" borderId="2" xfId="0" applyFont="1" applyFill="1" applyBorder="1" applyAlignment="1">
      <alignment horizontal="left" wrapText="1"/>
    </xf>
    <xf numFmtId="0" fontId="142" fillId="0" borderId="2" xfId="0" applyFont="1" applyFill="1" applyBorder="1" applyAlignment="1">
      <alignment horizontal="left"/>
    </xf>
    <xf numFmtId="0" fontId="142" fillId="0" borderId="1" xfId="0" applyFont="1" applyFill="1" applyBorder="1" applyAlignment="1">
      <alignment horizontal="left"/>
    </xf>
    <xf numFmtId="0" fontId="142" fillId="0" borderId="1" xfId="0" applyFont="1" applyFill="1" applyBorder="1" applyAlignment="1">
      <alignment horizontal="center" wrapText="1"/>
    </xf>
    <xf numFmtId="2" fontId="143" fillId="0" borderId="1" xfId="0" applyNumberFormat="1" applyFont="1" applyFill="1" applyBorder="1"/>
    <xf numFmtId="2" fontId="143" fillId="0" borderId="1" xfId="0" applyNumberFormat="1" applyFont="1" applyFill="1" applyBorder="1" applyAlignment="1">
      <alignment horizontal="center" vertical="center"/>
    </xf>
    <xf numFmtId="43" fontId="54" fillId="0" borderId="1" xfId="0" applyNumberFormat="1" applyFont="1" applyBorder="1" applyAlignment="1">
      <alignment horizontal="center" vertical="center"/>
    </xf>
    <xf numFmtId="0" fontId="40" fillId="0" borderId="0" xfId="0" applyFont="1" applyAlignment="1">
      <alignment horizontal="center" vertical="center"/>
    </xf>
    <xf numFmtId="0" fontId="46" fillId="0" borderId="0" xfId="0" applyFont="1" applyAlignment="1">
      <alignment horizontal="center" vertical="center"/>
    </xf>
    <xf numFmtId="0" fontId="72" fillId="0" borderId="0" xfId="0" applyFont="1" applyAlignment="1">
      <alignment horizontal="center" vertical="center"/>
    </xf>
    <xf numFmtId="0" fontId="49" fillId="0" borderId="0" xfId="0" applyFont="1" applyAlignment="1">
      <alignment horizontal="center"/>
    </xf>
    <xf numFmtId="0" fontId="52" fillId="0" borderId="0" xfId="0" applyFont="1" applyAlignment="1">
      <alignment horizontal="center"/>
    </xf>
    <xf numFmtId="0" fontId="50" fillId="0" borderId="0" xfId="0" applyFont="1" applyAlignment="1">
      <alignment horizontal="center" vertical="center" wrapText="1"/>
    </xf>
    <xf numFmtId="0" fontId="46" fillId="0" borderId="0" xfId="0" applyFont="1" applyAlignment="1">
      <alignment horizontal="center"/>
    </xf>
    <xf numFmtId="0" fontId="45" fillId="0" borderId="0" xfId="0" applyFont="1" applyAlignment="1">
      <alignment horizontal="center"/>
    </xf>
    <xf numFmtId="0" fontId="47" fillId="0" borderId="0" xfId="0" applyFont="1" applyAlignment="1">
      <alignment horizontal="center"/>
    </xf>
    <xf numFmtId="0" fontId="40" fillId="0" borderId="0" xfId="0" applyFont="1" applyAlignment="1">
      <alignment horizontal="center"/>
    </xf>
    <xf numFmtId="0" fontId="48" fillId="0" borderId="0" xfId="0" applyFont="1" applyAlignment="1">
      <alignment horizontal="center"/>
    </xf>
    <xf numFmtId="0" fontId="51" fillId="0" borderId="0" xfId="0" applyFont="1" applyAlignment="1">
      <alignment horizontal="center"/>
    </xf>
    <xf numFmtId="0" fontId="151"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63" fillId="0" borderId="0" xfId="0" applyFont="1" applyAlignment="1">
      <alignment horizontal="center"/>
    </xf>
    <xf numFmtId="0" fontId="60" fillId="0" borderId="0" xfId="0" applyFont="1" applyAlignment="1">
      <alignment horizontal="center"/>
    </xf>
    <xf numFmtId="0" fontId="60" fillId="0" borderId="0" xfId="0" applyFont="1" applyAlignment="1">
      <alignment horizontal="left" vertical="top"/>
    </xf>
    <xf numFmtId="0" fontId="60" fillId="0" borderId="0" xfId="0" applyFont="1" applyAlignment="1">
      <alignment horizontal="left" vertical="center" wrapText="1"/>
    </xf>
    <xf numFmtId="0" fontId="61" fillId="0" borderId="0" xfId="0" applyFont="1" applyAlignment="1">
      <alignment horizontal="left" vertical="center"/>
    </xf>
    <xf numFmtId="0" fontId="149" fillId="0" borderId="0" xfId="0" applyFont="1" applyAlignment="1">
      <alignment horizontal="left" vertical="center"/>
    </xf>
    <xf numFmtId="0" fontId="61" fillId="0" borderId="0" xfId="0" applyFont="1" applyAlignment="1">
      <alignment horizontal="center" vertical="center" wrapText="1"/>
    </xf>
    <xf numFmtId="0" fontId="60" fillId="0" borderId="0" xfId="0" applyFont="1" applyAlignment="1">
      <alignment horizontal="center" wrapText="1"/>
    </xf>
    <xf numFmtId="0" fontId="64" fillId="0" borderId="4" xfId="0" applyFont="1" applyBorder="1" applyAlignment="1">
      <alignment horizontal="left"/>
    </xf>
    <xf numFmtId="0" fontId="59" fillId="0" borderId="4" xfId="0" applyFont="1" applyBorder="1" applyAlignment="1">
      <alignment horizontal="left"/>
    </xf>
    <xf numFmtId="0" fontId="61" fillId="6" borderId="10" xfId="0" applyFont="1" applyFill="1" applyBorder="1" applyAlignment="1">
      <alignment horizontal="center" vertical="center" wrapText="1"/>
    </xf>
    <xf numFmtId="0" fontId="61" fillId="6" borderId="7" xfId="0" applyFont="1" applyFill="1" applyBorder="1" applyAlignment="1">
      <alignment horizontal="center" vertical="center" wrapText="1"/>
    </xf>
    <xf numFmtId="0" fontId="61" fillId="6" borderId="23" xfId="0" applyFont="1" applyFill="1" applyBorder="1" applyAlignment="1">
      <alignment horizontal="center" vertical="center" wrapText="1"/>
    </xf>
    <xf numFmtId="0" fontId="61" fillId="6" borderId="22" xfId="0" applyFont="1" applyFill="1" applyBorder="1" applyAlignment="1">
      <alignment horizontal="center" vertical="center" wrapText="1"/>
    </xf>
    <xf numFmtId="0" fontId="61" fillId="6" borderId="0" xfId="0" applyFont="1" applyFill="1" applyAlignment="1">
      <alignment horizontal="center" vertical="center" wrapText="1"/>
    </xf>
    <xf numFmtId="0" fontId="61" fillId="6" borderId="24" xfId="0" applyFont="1" applyFill="1" applyBorder="1" applyAlignment="1">
      <alignment horizontal="center" vertical="center" wrapText="1"/>
    </xf>
    <xf numFmtId="43" fontId="35" fillId="0" borderId="1" xfId="1" applyFont="1" applyFill="1" applyBorder="1" applyAlignment="1">
      <alignment horizontal="center" vertical="center" wrapText="1"/>
    </xf>
    <xf numFmtId="43" fontId="54" fillId="0" borderId="1" xfId="1" applyFont="1" applyFill="1" applyBorder="1" applyAlignment="1">
      <alignment horizontal="center" vertical="center" wrapText="1"/>
    </xf>
    <xf numFmtId="0" fontId="94" fillId="0" borderId="7" xfId="0" applyFont="1" applyBorder="1" applyAlignment="1">
      <alignment horizontal="left" vertical="top" wrapText="1" readingOrder="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168" fontId="7" fillId="0" borderId="2" xfId="0" applyNumberFormat="1" applyFont="1" applyBorder="1" applyAlignment="1">
      <alignment horizontal="center" vertical="center"/>
    </xf>
    <xf numFmtId="168" fontId="52" fillId="0" borderId="2" xfId="0" applyNumberFormat="1" applyFont="1" applyBorder="1" applyAlignment="1">
      <alignment horizontal="center" vertical="center" textRotation="90"/>
    </xf>
    <xf numFmtId="168" fontId="52" fillId="0" borderId="6" xfId="0" applyNumberFormat="1" applyFont="1" applyBorder="1" applyAlignment="1">
      <alignment horizontal="center" vertical="center" textRotation="90"/>
    </xf>
    <xf numFmtId="168" fontId="52" fillId="0" borderId="3" xfId="0" applyNumberFormat="1" applyFont="1" applyBorder="1" applyAlignment="1">
      <alignment horizontal="center" vertical="center" textRotation="90"/>
    </xf>
    <xf numFmtId="168" fontId="95" fillId="0" borderId="10" xfId="0" applyNumberFormat="1" applyFont="1" applyBorder="1" applyAlignment="1">
      <alignment horizontal="center" vertical="center" wrapText="1"/>
    </xf>
    <xf numFmtId="168" fontId="95" fillId="0" borderId="7" xfId="0" applyNumberFormat="1" applyFont="1" applyBorder="1" applyAlignment="1">
      <alignment horizontal="center" vertical="center" wrapText="1"/>
    </xf>
    <xf numFmtId="168" fontId="95" fillId="0" borderId="22" xfId="0" applyNumberFormat="1" applyFont="1" applyBorder="1" applyAlignment="1">
      <alignment horizontal="center" vertical="center" wrapText="1"/>
    </xf>
    <xf numFmtId="168" fontId="95" fillId="0" borderId="0" xfId="0" applyNumberFormat="1" applyFont="1" applyAlignment="1">
      <alignment horizontal="center" vertical="center" wrapText="1"/>
    </xf>
    <xf numFmtId="0" fontId="124" fillId="0" borderId="4" xfId="0" applyFont="1" applyBorder="1" applyAlignment="1">
      <alignment horizontal="left"/>
    </xf>
    <xf numFmtId="0" fontId="54" fillId="0" borderId="0" xfId="0" applyFont="1" applyAlignment="1">
      <alignment horizontal="center" vertical="center" wrapText="1"/>
    </xf>
    <xf numFmtId="0" fontId="54" fillId="0" borderId="24" xfId="0" applyFont="1" applyBorder="1" applyAlignment="1">
      <alignment horizontal="center" vertical="center" wrapText="1"/>
    </xf>
    <xf numFmtId="0" fontId="61" fillId="0" borderId="4" xfId="0" applyFont="1" applyBorder="1" applyAlignment="1">
      <alignment horizontal="center"/>
    </xf>
    <xf numFmtId="0" fontId="55" fillId="6" borderId="22" xfId="0" applyFont="1" applyFill="1" applyBorder="1" applyAlignment="1">
      <alignment horizontal="center" vertical="center" wrapText="1"/>
    </xf>
    <xf numFmtId="0" fontId="54" fillId="6" borderId="0" xfId="0" applyFont="1" applyFill="1" applyAlignment="1">
      <alignment horizontal="center" vertical="center" wrapText="1"/>
    </xf>
    <xf numFmtId="166" fontId="54" fillId="0" borderId="2" xfId="0" applyNumberFormat="1" applyFont="1" applyBorder="1" applyAlignment="1">
      <alignment horizontal="center" vertical="top" wrapText="1"/>
    </xf>
    <xf numFmtId="166" fontId="54" fillId="0" borderId="6" xfId="0" applyNumberFormat="1" applyFont="1" applyBorder="1" applyAlignment="1">
      <alignment horizontal="center" vertical="top" wrapText="1"/>
    </xf>
    <xf numFmtId="166" fontId="54" fillId="0" borderId="3" xfId="0" applyNumberFormat="1" applyFont="1" applyBorder="1" applyAlignment="1">
      <alignment horizontal="center" vertical="top" wrapText="1"/>
    </xf>
    <xf numFmtId="166" fontId="54" fillId="0" borderId="1" xfId="0" applyNumberFormat="1" applyFont="1" applyBorder="1" applyAlignment="1">
      <alignment horizontal="center" vertical="top" wrapText="1"/>
    </xf>
    <xf numFmtId="166" fontId="54" fillId="0" borderId="2" xfId="0" applyNumberFormat="1" applyFont="1" applyBorder="1" applyAlignment="1">
      <alignment horizontal="right" vertical="top" wrapText="1"/>
    </xf>
    <xf numFmtId="166" fontId="54" fillId="0" borderId="6" xfId="0" applyNumberFormat="1" applyFont="1" applyBorder="1" applyAlignment="1">
      <alignment horizontal="right" vertical="top" wrapText="1"/>
    </xf>
    <xf numFmtId="166" fontId="54" fillId="0" borderId="3" xfId="0" applyNumberFormat="1" applyFont="1" applyBorder="1" applyAlignment="1">
      <alignment horizontal="right" vertical="top" wrapText="1"/>
    </xf>
    <xf numFmtId="166" fontId="115" fillId="0" borderId="2" xfId="0" applyNumberFormat="1" applyFont="1" applyBorder="1" applyAlignment="1">
      <alignment horizontal="center" vertical="top" wrapText="1"/>
    </xf>
    <xf numFmtId="166" fontId="115" fillId="0" borderId="6" xfId="0" applyNumberFormat="1" applyFont="1" applyBorder="1" applyAlignment="1">
      <alignment horizontal="center" vertical="top" wrapText="1"/>
    </xf>
    <xf numFmtId="166" fontId="115" fillId="0" borderId="3" xfId="0" applyNumberFormat="1" applyFont="1" applyBorder="1" applyAlignment="1">
      <alignment horizontal="center" vertical="top" wrapText="1"/>
    </xf>
    <xf numFmtId="43" fontId="55" fillId="6" borderId="2" xfId="1" applyFont="1" applyFill="1" applyBorder="1" applyAlignment="1">
      <alignment horizontal="center" vertical="center" textRotation="90" wrapText="1"/>
    </xf>
    <xf numFmtId="43" fontId="55" fillId="6" borderId="6" xfId="1" applyFont="1" applyFill="1" applyBorder="1" applyAlignment="1">
      <alignment horizontal="center" vertical="center" textRotation="90" wrapText="1"/>
    </xf>
    <xf numFmtId="43" fontId="55" fillId="6" borderId="3" xfId="1" applyFont="1" applyFill="1" applyBorder="1" applyAlignment="1">
      <alignment horizontal="center" vertical="center" textRotation="90" wrapText="1"/>
    </xf>
    <xf numFmtId="0" fontId="155" fillId="0" borderId="4" xfId="0" applyFont="1" applyBorder="1" applyAlignment="1">
      <alignment horizontal="left"/>
    </xf>
    <xf numFmtId="166" fontId="115" fillId="0" borderId="1" xfId="0" applyNumberFormat="1" applyFont="1" applyBorder="1" applyAlignment="1">
      <alignment horizontal="center" vertical="top" wrapText="1"/>
    </xf>
    <xf numFmtId="0" fontId="46" fillId="0" borderId="4" xfId="0" applyFont="1" applyBorder="1" applyAlignment="1">
      <alignment horizontal="left"/>
    </xf>
    <xf numFmtId="0" fontId="23" fillId="0" borderId="2" xfId="0" applyFont="1" applyBorder="1" applyAlignment="1">
      <alignment horizontal="center" vertical="top" wrapText="1"/>
    </xf>
    <xf numFmtId="0" fontId="23" fillId="0" borderId="6" xfId="0" applyFont="1" applyBorder="1" applyAlignment="1">
      <alignment horizontal="center" vertical="top" wrapText="1"/>
    </xf>
    <xf numFmtId="0" fontId="22" fillId="0" borderId="1" xfId="0" applyFont="1" applyBorder="1" applyAlignment="1">
      <alignment horizontal="center" vertical="top" wrapText="1"/>
    </xf>
    <xf numFmtId="0" fontId="22" fillId="0" borderId="1" xfId="0" applyFont="1" applyBorder="1" applyAlignment="1">
      <alignment horizontal="center" vertical="center" wrapText="1"/>
    </xf>
    <xf numFmtId="0" fontId="13" fillId="0" borderId="2" xfId="0" applyFont="1" applyBorder="1" applyAlignment="1">
      <alignment horizontal="center" vertical="top" wrapText="1"/>
    </xf>
    <xf numFmtId="0" fontId="13" fillId="0" borderId="6" xfId="0" applyFont="1" applyBorder="1" applyAlignment="1">
      <alignment horizontal="center" vertical="top" wrapText="1"/>
    </xf>
    <xf numFmtId="0" fontId="13" fillId="0" borderId="3" xfId="0" applyFont="1" applyBorder="1" applyAlignment="1">
      <alignment horizontal="center" vertical="top"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3" xfId="0" applyFont="1" applyBorder="1" applyAlignment="1">
      <alignment horizontal="center" vertical="center" wrapText="1"/>
    </xf>
    <xf numFmtId="166" fontId="11" fillId="0" borderId="1" xfId="0" applyNumberFormat="1" applyFont="1" applyBorder="1" applyAlignment="1">
      <alignment horizontal="center" vertical="top" wrapText="1"/>
    </xf>
    <xf numFmtId="166" fontId="11" fillId="0" borderId="2" xfId="0" applyNumberFormat="1" applyFont="1" applyBorder="1" applyAlignment="1">
      <alignment horizontal="center" vertical="top" wrapText="1"/>
    </xf>
    <xf numFmtId="166" fontId="11" fillId="0" borderId="6" xfId="0" applyNumberFormat="1" applyFont="1" applyBorder="1" applyAlignment="1">
      <alignment horizontal="center" vertical="top" wrapText="1"/>
    </xf>
    <xf numFmtId="166" fontId="11" fillId="0" borderId="3" xfId="0" applyNumberFormat="1" applyFont="1" applyBorder="1" applyAlignment="1">
      <alignment horizontal="center" vertical="top" wrapText="1"/>
    </xf>
    <xf numFmtId="0" fontId="155" fillId="0" borderId="4" xfId="0" applyFont="1" applyBorder="1" applyAlignment="1">
      <alignment horizontal="center"/>
    </xf>
    <xf numFmtId="0" fontId="65" fillId="0" borderId="0" xfId="25" applyFont="1" applyAlignment="1">
      <alignment horizontal="left"/>
    </xf>
    <xf numFmtId="0" fontId="10" fillId="0" borderId="0" xfId="0" applyFont="1" applyAlignment="1">
      <alignment horizontal="right" wrapText="1"/>
    </xf>
    <xf numFmtId="0" fontId="10" fillId="0" borderId="11" xfId="0" applyFont="1" applyBorder="1" applyAlignment="1">
      <alignment horizont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80" fillId="0" borderId="11" xfId="0" applyFont="1" applyBorder="1" applyAlignment="1">
      <alignment horizontal="center" wrapText="1"/>
    </xf>
    <xf numFmtId="0" fontId="80" fillId="0" borderId="16" xfId="0" applyFont="1" applyBorder="1" applyAlignment="1">
      <alignment horizontal="center" wrapText="1"/>
    </xf>
    <xf numFmtId="0" fontId="80" fillId="0" borderId="17" xfId="0" applyFont="1" applyBorder="1" applyAlignment="1">
      <alignment horizontal="center" wrapText="1"/>
    </xf>
    <xf numFmtId="0" fontId="10" fillId="0" borderId="16" xfId="0" applyFont="1" applyBorder="1" applyAlignment="1">
      <alignment horizontal="left" wrapText="1" indent="3"/>
    </xf>
    <xf numFmtId="0" fontId="10" fillId="0" borderId="17" xfId="0" applyFont="1" applyBorder="1" applyAlignment="1">
      <alignment horizontal="left" wrapText="1" indent="3"/>
    </xf>
    <xf numFmtId="0" fontId="10" fillId="0" borderId="16" xfId="0" applyFont="1" applyBorder="1" applyAlignment="1">
      <alignment wrapText="1"/>
    </xf>
    <xf numFmtId="0" fontId="10" fillId="0" borderId="17" xfId="0" applyFont="1" applyBorder="1" applyAlignment="1">
      <alignment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wrapText="1"/>
    </xf>
    <xf numFmtId="0" fontId="10" fillId="0" borderId="1" xfId="0" applyFont="1" applyBorder="1" applyAlignment="1">
      <alignment horizontal="center" wrapText="1"/>
    </xf>
    <xf numFmtId="0" fontId="80" fillId="0" borderId="0" xfId="0" applyFont="1" applyAlignment="1">
      <alignment horizontal="left" wrapText="1"/>
    </xf>
    <xf numFmtId="0" fontId="84" fillId="0" borderId="0" xfId="0" applyFont="1" applyAlignment="1">
      <alignment horizontal="left" wrapText="1"/>
    </xf>
    <xf numFmtId="0" fontId="87" fillId="0" borderId="0" xfId="0" applyFont="1" applyAlignment="1">
      <alignment horizontal="left" wrapText="1"/>
    </xf>
    <xf numFmtId="0" fontId="82" fillId="6" borderId="0" xfId="0" applyFont="1" applyFill="1" applyAlignment="1">
      <alignment horizontal="left" wrapText="1"/>
    </xf>
    <xf numFmtId="0" fontId="31" fillId="0" borderId="1"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left" wrapText="1"/>
    </xf>
    <xf numFmtId="0" fontId="10" fillId="0" borderId="20" xfId="0" applyFont="1" applyBorder="1" applyAlignment="1">
      <alignment horizontal="center" wrapText="1"/>
    </xf>
    <xf numFmtId="0" fontId="10" fillId="0" borderId="0" xfId="0" applyFont="1" applyAlignment="1">
      <alignment horizontal="center" wrapText="1"/>
    </xf>
    <xf numFmtId="0" fontId="10" fillId="0" borderId="21" xfId="0" applyFont="1" applyBorder="1" applyAlignment="1">
      <alignment horizontal="center" wrapText="1"/>
    </xf>
    <xf numFmtId="0" fontId="10" fillId="6" borderId="11" xfId="0" applyFont="1" applyFill="1" applyBorder="1" applyAlignment="1">
      <alignment horizontal="center" wrapText="1"/>
    </xf>
    <xf numFmtId="0" fontId="10" fillId="6" borderId="16" xfId="0" applyFont="1" applyFill="1" applyBorder="1" applyAlignment="1">
      <alignment horizontal="center" wrapText="1"/>
    </xf>
    <xf numFmtId="0" fontId="10" fillId="6" borderId="17" xfId="0" applyFont="1" applyFill="1" applyBorder="1" applyAlignment="1">
      <alignment horizontal="center" wrapText="1"/>
    </xf>
    <xf numFmtId="0" fontId="81" fillId="0" borderId="16" xfId="0" applyFont="1" applyBorder="1" applyAlignment="1">
      <alignment wrapText="1"/>
    </xf>
    <xf numFmtId="0" fontId="81" fillId="0" borderId="0" xfId="0" applyFont="1" applyAlignment="1">
      <alignment wrapText="1"/>
    </xf>
    <xf numFmtId="43" fontId="55" fillId="0" borderId="2" xfId="0" applyNumberFormat="1" applyFont="1" applyBorder="1" applyAlignment="1">
      <alignment horizontal="center" vertical="center" textRotation="90" wrapText="1"/>
    </xf>
    <xf numFmtId="43" fontId="55" fillId="0" borderId="6" xfId="0" applyNumberFormat="1" applyFont="1" applyBorder="1" applyAlignment="1">
      <alignment horizontal="center" vertical="center" textRotation="90" wrapText="1"/>
    </xf>
    <xf numFmtId="43" fontId="55" fillId="0" borderId="3" xfId="0" applyNumberFormat="1" applyFont="1" applyBorder="1" applyAlignment="1">
      <alignment horizontal="center" vertical="center" textRotation="90" wrapText="1"/>
    </xf>
    <xf numFmtId="43" fontId="36" fillId="0" borderId="9" xfId="0" applyNumberFormat="1" applyFont="1" applyFill="1" applyBorder="1" applyAlignment="1">
      <alignment horizontal="center" vertical="center" wrapText="1"/>
    </xf>
    <xf numFmtId="43" fontId="36" fillId="0" borderId="5" xfId="0" applyNumberFormat="1" applyFont="1" applyFill="1" applyBorder="1" applyAlignment="1">
      <alignment horizontal="center" vertical="center" wrapText="1"/>
    </xf>
    <xf numFmtId="0" fontId="85" fillId="0" borderId="1" xfId="21" applyFont="1" applyBorder="1" applyAlignment="1">
      <alignment horizontal="left" vertical="center" wrapText="1"/>
    </xf>
    <xf numFmtId="0" fontId="120" fillId="0" borderId="9" xfId="21" applyFont="1" applyBorder="1" applyAlignment="1">
      <alignment horizontal="center"/>
    </xf>
    <xf numFmtId="0" fontId="120" fillId="0" borderId="15" xfId="21" applyFont="1" applyBorder="1" applyAlignment="1">
      <alignment horizontal="center"/>
    </xf>
    <xf numFmtId="0" fontId="120" fillId="0" borderId="5" xfId="21" applyFont="1" applyBorder="1" applyAlignment="1">
      <alignment horizontal="center"/>
    </xf>
    <xf numFmtId="0" fontId="136" fillId="0" borderId="9" xfId="21" applyFont="1" applyBorder="1" applyAlignment="1">
      <alignment horizontal="center"/>
    </xf>
    <xf numFmtId="0" fontId="136" fillId="0" borderId="15" xfId="21" applyFont="1" applyBorder="1" applyAlignment="1">
      <alignment horizontal="center"/>
    </xf>
    <xf numFmtId="0" fontId="136" fillId="0" borderId="5" xfId="21" applyFont="1" applyBorder="1" applyAlignment="1">
      <alignment horizontal="center"/>
    </xf>
    <xf numFmtId="0" fontId="14" fillId="0" borderId="2" xfId="21" applyFont="1" applyBorder="1" applyAlignment="1">
      <alignment horizontal="center" vertical="center"/>
    </xf>
    <xf numFmtId="0" fontId="14" fillId="0" borderId="6" xfId="21" applyFont="1" applyBorder="1" applyAlignment="1">
      <alignment horizontal="center" vertical="center"/>
    </xf>
    <xf numFmtId="0" fontId="14" fillId="0" borderId="3" xfId="21" applyFont="1" applyBorder="1" applyAlignment="1">
      <alignment horizontal="center" vertical="center"/>
    </xf>
    <xf numFmtId="0" fontId="88" fillId="0" borderId="2" xfId="21" applyFont="1" applyBorder="1" applyAlignment="1">
      <alignment horizontal="center" vertical="center"/>
    </xf>
    <xf numFmtId="0" fontId="88" fillId="0" borderId="6" xfId="21" applyFont="1" applyBorder="1" applyAlignment="1">
      <alignment horizontal="center" vertical="center"/>
    </xf>
    <xf numFmtId="0" fontId="88" fillId="0" borderId="3" xfId="21" applyFont="1" applyBorder="1" applyAlignment="1">
      <alignment horizontal="center" vertical="center"/>
    </xf>
    <xf numFmtId="0" fontId="14" fillId="0" borderId="2" xfId="21" applyFont="1" applyBorder="1" applyAlignment="1">
      <alignment horizontal="center" vertical="center" wrapText="1"/>
    </xf>
    <xf numFmtId="0" fontId="14" fillId="0" borderId="6" xfId="21" applyFont="1" applyBorder="1" applyAlignment="1">
      <alignment horizontal="center" vertical="center" wrapText="1"/>
    </xf>
    <xf numFmtId="0" fontId="14" fillId="0" borderId="3" xfId="21" applyFont="1" applyBorder="1" applyAlignment="1">
      <alignment horizontal="center" vertical="center" wrapText="1"/>
    </xf>
    <xf numFmtId="0" fontId="134" fillId="0" borderId="0" xfId="21" applyFont="1" applyAlignment="1">
      <alignment horizontal="left"/>
    </xf>
    <xf numFmtId="0" fontId="14" fillId="0" borderId="9" xfId="21" applyFont="1" applyBorder="1" applyAlignment="1">
      <alignment horizontal="center" wrapText="1"/>
    </xf>
    <xf numFmtId="0" fontId="14" fillId="0" borderId="5" xfId="21" applyFont="1" applyBorder="1" applyAlignment="1">
      <alignment horizontal="center" wrapText="1"/>
    </xf>
    <xf numFmtId="0" fontId="41" fillId="0" borderId="1" xfId="21" applyFont="1" applyBorder="1" applyAlignment="1">
      <alignment horizontal="center"/>
    </xf>
    <xf numFmtId="0" fontId="120" fillId="0" borderId="1" xfId="21" applyFont="1" applyBorder="1" applyAlignment="1">
      <alignment horizontal="center"/>
    </xf>
    <xf numFmtId="0" fontId="14" fillId="0" borderId="1" xfId="21" applyFont="1" applyBorder="1" applyAlignment="1">
      <alignment horizontal="center" vertical="center"/>
    </xf>
    <xf numFmtId="0" fontId="140" fillId="0" borderId="9" xfId="21" applyFont="1" applyBorder="1" applyAlignment="1">
      <alignment horizontal="center" vertical="center" wrapText="1"/>
    </xf>
    <xf numFmtId="0" fontId="140" fillId="0" borderId="5" xfId="21" applyFont="1" applyBorder="1" applyAlignment="1">
      <alignment horizontal="center" vertical="center" wrapText="1"/>
    </xf>
    <xf numFmtId="0" fontId="14" fillId="0" borderId="10" xfId="21" applyFont="1" applyBorder="1" applyAlignment="1">
      <alignment horizontal="center" vertical="center"/>
    </xf>
    <xf numFmtId="0" fontId="14" fillId="0" borderId="23" xfId="21" applyFont="1" applyBorder="1" applyAlignment="1">
      <alignment horizontal="center" vertical="center"/>
    </xf>
    <xf numFmtId="0" fontId="14" fillId="0" borderId="22" xfId="21" applyFont="1" applyBorder="1" applyAlignment="1">
      <alignment horizontal="center" vertical="center"/>
    </xf>
    <xf numFmtId="0" fontId="14" fillId="0" borderId="24" xfId="21" applyFont="1" applyBorder="1" applyAlignment="1">
      <alignment horizontal="center" vertical="center"/>
    </xf>
    <xf numFmtId="0" fontId="14" fillId="0" borderId="25" xfId="21" applyFont="1" applyBorder="1" applyAlignment="1">
      <alignment horizontal="center" vertical="center"/>
    </xf>
    <xf numFmtId="0" fontId="14" fillId="0" borderId="26" xfId="21" applyFont="1" applyBorder="1" applyAlignment="1">
      <alignment horizontal="center" vertical="center"/>
    </xf>
    <xf numFmtId="0" fontId="5" fillId="0" borderId="0" xfId="21" applyFont="1" applyAlignment="1">
      <alignment horizontal="center" vertical="center" wrapText="1"/>
    </xf>
    <xf numFmtId="0" fontId="14" fillId="0" borderId="9" xfId="21" applyFont="1" applyBorder="1" applyAlignment="1">
      <alignment horizontal="center" vertical="center"/>
    </xf>
    <xf numFmtId="0" fontId="14" fillId="0" borderId="5" xfId="21" applyFont="1" applyBorder="1" applyAlignment="1">
      <alignment horizontal="center" vertical="center"/>
    </xf>
    <xf numFmtId="0" fontId="12" fillId="0" borderId="1" xfId="21" applyFont="1" applyBorder="1" applyAlignment="1">
      <alignment horizontal="center" vertical="center" wrapText="1"/>
    </xf>
    <xf numFmtId="0" fontId="64" fillId="0" borderId="1" xfId="21" applyFont="1" applyBorder="1" applyAlignment="1">
      <alignment horizontal="center" vertical="center"/>
    </xf>
    <xf numFmtId="0" fontId="100" fillId="0" borderId="1" xfId="21" applyFont="1" applyBorder="1" applyAlignment="1">
      <alignment horizontal="center" vertical="center" wrapText="1"/>
    </xf>
    <xf numFmtId="0" fontId="59" fillId="0" borderId="9" xfId="21" applyFont="1" applyBorder="1" applyAlignment="1">
      <alignment horizontal="center" vertical="center" wrapText="1"/>
    </xf>
    <xf numFmtId="0" fontId="59" fillId="0" borderId="15" xfId="21" applyFont="1" applyBorder="1" applyAlignment="1">
      <alignment horizontal="center" vertical="center" wrapText="1"/>
    </xf>
    <xf numFmtId="0" fontId="59" fillId="0" borderId="5" xfId="21" applyFont="1" applyBorder="1" applyAlignment="1">
      <alignment horizontal="center" vertical="center" wrapText="1"/>
    </xf>
    <xf numFmtId="0" fontId="64" fillId="0" borderId="4" xfId="21" applyFont="1" applyBorder="1" applyAlignment="1">
      <alignment horizontal="left"/>
    </xf>
    <xf numFmtId="0" fontId="8" fillId="0" borderId="1" xfId="21" applyFont="1" applyBorder="1" applyAlignment="1">
      <alignment horizontal="center" vertical="center"/>
    </xf>
    <xf numFmtId="0" fontId="8" fillId="0" borderId="1" xfId="21" applyFont="1" applyBorder="1" applyAlignment="1">
      <alignment horizontal="center" vertical="center" wrapText="1"/>
    </xf>
    <xf numFmtId="0" fontId="64" fillId="0" borderId="1" xfId="21" applyFont="1" applyBorder="1" applyAlignment="1">
      <alignment horizontal="center" vertical="center" wrapText="1"/>
    </xf>
    <xf numFmtId="0" fontId="59" fillId="0" borderId="1" xfId="21" applyFont="1" applyBorder="1" applyAlignment="1">
      <alignment horizontal="center" vertical="center" wrapText="1"/>
    </xf>
    <xf numFmtId="0" fontId="17" fillId="0" borderId="4" xfId="21" applyFont="1" applyBorder="1" applyAlignment="1">
      <alignment horizontal="center"/>
    </xf>
    <xf numFmtId="0" fontId="26" fillId="0" borderId="9" xfId="21" applyFont="1" applyBorder="1" applyAlignment="1">
      <alignment horizontal="center" vertical="center"/>
    </xf>
    <xf numFmtId="0" fontId="26" fillId="0" borderId="4" xfId="21" applyFont="1" applyBorder="1" applyAlignment="1">
      <alignment horizontal="center" vertical="center"/>
    </xf>
    <xf numFmtId="0" fontId="26" fillId="0" borderId="15" xfId="21" applyFont="1" applyBorder="1" applyAlignment="1">
      <alignment horizontal="center" vertical="center"/>
    </xf>
    <xf numFmtId="0" fontId="26" fillId="0" borderId="5" xfId="21" applyFont="1" applyBorder="1" applyAlignment="1">
      <alignment horizontal="center" vertical="center"/>
    </xf>
    <xf numFmtId="0" fontId="19" fillId="0" borderId="1" xfId="21" applyFont="1" applyBorder="1" applyAlignment="1">
      <alignment horizontal="right" vertical="center"/>
    </xf>
    <xf numFmtId="0" fontId="19" fillId="0" borderId="1" xfId="21" applyFont="1" applyBorder="1" applyAlignment="1">
      <alignment horizontal="left" vertical="center"/>
    </xf>
    <xf numFmtId="0" fontId="19" fillId="0" borderId="1" xfId="21" applyFont="1" applyBorder="1" applyAlignment="1">
      <alignment horizontal="center"/>
    </xf>
    <xf numFmtId="0" fontId="19" fillId="0" borderId="0" xfId="21" applyFont="1" applyAlignment="1">
      <alignment horizontal="center"/>
    </xf>
    <xf numFmtId="0" fontId="19" fillId="0" borderId="9" xfId="21" applyFont="1" applyBorder="1" applyAlignment="1">
      <alignment horizontal="center"/>
    </xf>
    <xf numFmtId="0" fontId="19" fillId="0" borderId="5" xfId="21" applyFont="1" applyBorder="1" applyAlignment="1">
      <alignment horizontal="center"/>
    </xf>
    <xf numFmtId="0" fontId="19" fillId="0" borderId="15" xfId="21" applyFont="1" applyBorder="1" applyAlignment="1">
      <alignment horizontal="center"/>
    </xf>
    <xf numFmtId="3" fontId="19" fillId="0" borderId="0" xfId="21" applyNumberFormat="1" applyFont="1" applyAlignment="1">
      <alignment horizontal="center"/>
    </xf>
    <xf numFmtId="0" fontId="56" fillId="0" borderId="0" xfId="21" applyFont="1" applyAlignment="1">
      <alignment horizontal="left" vertical="center"/>
    </xf>
    <xf numFmtId="0" fontId="56" fillId="0" borderId="0" xfId="21" applyFont="1" applyAlignment="1">
      <alignment horizontal="left" vertical="top" wrapText="1"/>
    </xf>
    <xf numFmtId="0" fontId="56" fillId="0" borderId="0" xfId="21" applyFont="1" applyAlignment="1">
      <alignment horizontal="center" wrapText="1"/>
    </xf>
    <xf numFmtId="2" fontId="54" fillId="0" borderId="1" xfId="21" applyNumberFormat="1" applyFont="1" applyBorder="1" applyAlignment="1">
      <alignment horizontal="right" vertical="top" wrapText="1"/>
    </xf>
    <xf numFmtId="0" fontId="54" fillId="0" borderId="1" xfId="21" applyFont="1" applyBorder="1" applyAlignment="1">
      <alignment horizontal="right" vertical="top" wrapText="1"/>
    </xf>
    <xf numFmtId="0" fontId="5" fillId="0" borderId="1" xfId="21" applyFont="1" applyBorder="1" applyAlignment="1">
      <alignment horizontal="right" vertical="top" wrapText="1"/>
    </xf>
    <xf numFmtId="168" fontId="56" fillId="0" borderId="0" xfId="21" applyNumberFormat="1" applyFont="1" applyAlignment="1">
      <alignment horizontal="center"/>
    </xf>
    <xf numFmtId="2" fontId="54" fillId="0" borderId="2" xfId="21" applyNumberFormat="1" applyFont="1" applyBorder="1" applyAlignment="1">
      <alignment horizontal="right" vertical="top"/>
    </xf>
    <xf numFmtId="0" fontId="54" fillId="0" borderId="3" xfId="21" applyFont="1" applyBorder="1" applyAlignment="1">
      <alignment horizontal="right" vertical="top"/>
    </xf>
    <xf numFmtId="0" fontId="89" fillId="0" borderId="1" xfId="0" applyFont="1" applyBorder="1" applyAlignment="1">
      <alignment horizontal="center" vertical="center"/>
    </xf>
    <xf numFmtId="0" fontId="112" fillId="0" borderId="7" xfId="21" applyFont="1" applyBorder="1" applyAlignment="1">
      <alignment horizontal="left" vertical="top" wrapText="1"/>
    </xf>
    <xf numFmtId="0" fontId="36" fillId="0" borderId="0" xfId="21" applyFont="1" applyAlignment="1">
      <alignment horizontal="left" vertical="top" wrapText="1"/>
    </xf>
    <xf numFmtId="0" fontId="33" fillId="0" borderId="1" xfId="21" applyFont="1" applyBorder="1" applyAlignment="1">
      <alignment horizontal="center" vertical="center"/>
    </xf>
    <xf numFmtId="0" fontId="33" fillId="0" borderId="1" xfId="21" applyFont="1" applyBorder="1" applyAlignment="1">
      <alignment horizontal="center" vertical="center" wrapText="1"/>
    </xf>
    <xf numFmtId="0" fontId="27" fillId="0" borderId="10" xfId="21" applyFont="1" applyBorder="1" applyAlignment="1">
      <alignment horizontal="center" vertical="center" wrapText="1"/>
    </xf>
    <xf numFmtId="0" fontId="27" fillId="0" borderId="23" xfId="21" applyFont="1" applyBorder="1" applyAlignment="1">
      <alignment horizontal="center" vertical="center" wrapText="1"/>
    </xf>
    <xf numFmtId="0" fontId="27" fillId="0" borderId="25" xfId="21" applyFont="1" applyBorder="1" applyAlignment="1">
      <alignment horizontal="center" vertical="center" wrapText="1"/>
    </xf>
    <xf numFmtId="0" fontId="27" fillId="0" borderId="26" xfId="21" applyFont="1" applyBorder="1" applyAlignment="1">
      <alignment horizontal="center" vertical="center" wrapText="1"/>
    </xf>
    <xf numFmtId="0" fontId="13" fillId="0" borderId="1" xfId="21" applyFont="1" applyBorder="1" applyAlignment="1">
      <alignment horizontal="center" vertical="top" wrapText="1"/>
    </xf>
    <xf numFmtId="0" fontId="27" fillId="0" borderId="1" xfId="21" applyFont="1" applyBorder="1" applyAlignment="1">
      <alignment horizontal="center" vertical="center" wrapText="1"/>
    </xf>
    <xf numFmtId="0" fontId="32" fillId="0" borderId="1" xfId="21" applyFont="1" applyBorder="1" applyAlignment="1">
      <alignment horizontal="center" vertical="center" wrapText="1"/>
    </xf>
    <xf numFmtId="43" fontId="32" fillId="0" borderId="1" xfId="21" applyNumberFormat="1" applyFont="1" applyBorder="1" applyAlignment="1">
      <alignment horizontal="center" vertical="center"/>
    </xf>
    <xf numFmtId="2" fontId="32" fillId="6" borderId="9" xfId="2" applyNumberFormat="1" applyFont="1" applyFill="1" applyBorder="1" applyAlignment="1">
      <alignment horizontal="center" vertical="center"/>
    </xf>
    <xf numFmtId="2" fontId="32" fillId="6" borderId="5" xfId="2"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xf>
    <xf numFmtId="0" fontId="30" fillId="0" borderId="1" xfId="0" applyFont="1" applyBorder="1" applyAlignment="1">
      <alignment horizontal="left"/>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2" fontId="0" fillId="0" borderId="0" xfId="0" applyNumberFormat="1" applyAlignment="1">
      <alignment horizontal="center"/>
    </xf>
    <xf numFmtId="12" fontId="0" fillId="0" borderId="0" xfId="0" applyNumberFormat="1" applyAlignment="1">
      <alignment horizontal="center"/>
    </xf>
    <xf numFmtId="0" fontId="10" fillId="0" borderId="29" xfId="0" applyFont="1" applyBorder="1" applyAlignment="1">
      <alignment horizontal="center" vertical="top" wrapText="1"/>
    </xf>
    <xf numFmtId="0" fontId="10" fillId="0" borderId="27" xfId="0" applyFont="1" applyBorder="1" applyAlignment="1">
      <alignment horizontal="center" vertical="top" wrapText="1"/>
    </xf>
    <xf numFmtId="0" fontId="10" fillId="0" borderId="28" xfId="0" applyFont="1" applyBorder="1" applyAlignment="1">
      <alignment horizontal="center" vertical="top" wrapText="1"/>
    </xf>
    <xf numFmtId="0" fontId="33" fillId="0" borderId="0" xfId="0" applyFont="1" applyAlignment="1">
      <alignment horizontal="center" wrapText="1"/>
    </xf>
  </cellXfs>
  <cellStyles count="41">
    <cellStyle name="Comma" xfId="1" builtinId="3"/>
    <cellStyle name="Comma 2" xfId="2"/>
    <cellStyle name="Comma 2 2" xfId="3"/>
    <cellStyle name="Comma 2 2 2" xfId="4"/>
    <cellStyle name="Comma 2 3" xfId="5"/>
    <cellStyle name="Comma 3" xfId="6"/>
    <cellStyle name="Comma 3 2" xfId="7"/>
    <cellStyle name="Comma 3 2 2" xfId="8"/>
    <cellStyle name="Comma 3 2 2 2" xfId="9"/>
    <cellStyle name="Comma 3 2 3" xfId="10"/>
    <cellStyle name="Comma 4" xfId="11"/>
    <cellStyle name="Comma 4 2" xfId="12"/>
    <cellStyle name="Grey" xfId="13"/>
    <cellStyle name="Hyperlink 2" xfId="14"/>
    <cellStyle name="Hyperlink 2 2" xfId="15"/>
    <cellStyle name="Hyperlink 2 2 2" xfId="16"/>
    <cellStyle name="Hyperlink 2 3" xfId="17"/>
    <cellStyle name="Hyperlink 2 3 2" xfId="18"/>
    <cellStyle name="Input [yellow]" xfId="19"/>
    <cellStyle name="Normal" xfId="0" builtinId="0"/>
    <cellStyle name="Normal - Style1" xfId="20"/>
    <cellStyle name="Normal 2" xfId="21"/>
    <cellStyle name="Normal 2 2" xfId="22"/>
    <cellStyle name="Normal 2 2 2" xfId="23"/>
    <cellStyle name="Normal 2 2 2 2" xfId="24"/>
    <cellStyle name="Normal 2 3" xfId="25"/>
    <cellStyle name="Normal 2 3 2" xfId="26"/>
    <cellStyle name="Normal 2 3 3" xfId="27"/>
    <cellStyle name="Normal 3" xfId="28"/>
    <cellStyle name="Normal 3 10" xfId="29"/>
    <cellStyle name="Normal 3 2" xfId="30"/>
    <cellStyle name="Normal 3 3" xfId="31"/>
    <cellStyle name="Normal 4" xfId="32"/>
    <cellStyle name="Normal 5" xfId="33"/>
    <cellStyle name="Percent" xfId="34" builtinId="5"/>
    <cellStyle name="Percent [2]" xfId="35"/>
    <cellStyle name="Percent 2" xfId="36"/>
    <cellStyle name="Percent 2 2" xfId="37"/>
    <cellStyle name="Percent 3" xfId="38"/>
    <cellStyle name="Percent 3 2" xfId="39"/>
    <cellStyle name="Percent 4" xfId="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40</xdr:row>
      <xdr:rowOff>0</xdr:rowOff>
    </xdr:from>
    <xdr:to>
      <xdr:col>2</xdr:col>
      <xdr:colOff>76200</xdr:colOff>
      <xdr:row>40</xdr:row>
      <xdr:rowOff>0</xdr:rowOff>
    </xdr:to>
    <xdr:sp macro="" textlink="">
      <xdr:nvSpPr>
        <xdr:cNvPr id="10957" name="Text Box 2">
          <a:extLst>
            <a:ext uri="{FF2B5EF4-FFF2-40B4-BE49-F238E27FC236}">
              <a16:creationId xmlns="" xmlns:a16="http://schemas.microsoft.com/office/drawing/2014/main" id="{00000000-0008-0000-0B00-0000CD2A0000}"/>
            </a:ext>
          </a:extLst>
        </xdr:cNvPr>
        <xdr:cNvSpPr txBox="1">
          <a:spLocks noChangeArrowheads="1"/>
        </xdr:cNvSpPr>
      </xdr:nvSpPr>
      <xdr:spPr bwMode="auto">
        <a:xfrm>
          <a:off x="3267075" y="8181975"/>
          <a:ext cx="76200" cy="0"/>
        </a:xfrm>
        <a:prstGeom prst="rect">
          <a:avLst/>
        </a:prstGeom>
        <a:noFill/>
        <a:ln w="9525">
          <a:noFill/>
          <a:miter lim="800000"/>
          <a:headEnd/>
          <a:tailEnd/>
        </a:ln>
      </xdr:spPr>
    </xdr:sp>
    <xdr:clientData/>
  </xdr:twoCellAnchor>
  <xdr:twoCellAnchor editAs="oneCell">
    <xdr:from>
      <xdr:col>2</xdr:col>
      <xdr:colOff>0</xdr:colOff>
      <xdr:row>39</xdr:row>
      <xdr:rowOff>0</xdr:rowOff>
    </xdr:from>
    <xdr:to>
      <xdr:col>2</xdr:col>
      <xdr:colOff>76200</xdr:colOff>
      <xdr:row>39</xdr:row>
      <xdr:rowOff>0</xdr:rowOff>
    </xdr:to>
    <xdr:sp macro="" textlink="">
      <xdr:nvSpPr>
        <xdr:cNvPr id="10958" name="Text Box 2">
          <a:extLst>
            <a:ext uri="{FF2B5EF4-FFF2-40B4-BE49-F238E27FC236}">
              <a16:creationId xmlns="" xmlns:a16="http://schemas.microsoft.com/office/drawing/2014/main" id="{00000000-0008-0000-0B00-0000CE2A0000}"/>
            </a:ext>
          </a:extLst>
        </xdr:cNvPr>
        <xdr:cNvSpPr txBox="1">
          <a:spLocks noChangeArrowheads="1"/>
        </xdr:cNvSpPr>
      </xdr:nvSpPr>
      <xdr:spPr bwMode="auto">
        <a:xfrm>
          <a:off x="3267075" y="7991475"/>
          <a:ext cx="76200" cy="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76200</xdr:colOff>
      <xdr:row>2</xdr:row>
      <xdr:rowOff>0</xdr:rowOff>
    </xdr:to>
    <xdr:sp macro="" textlink="">
      <xdr:nvSpPr>
        <xdr:cNvPr id="14015" name="Text Box 1">
          <a:extLst>
            <a:ext uri="{FF2B5EF4-FFF2-40B4-BE49-F238E27FC236}">
              <a16:creationId xmlns="" xmlns:a16="http://schemas.microsoft.com/office/drawing/2014/main" id="{00000000-0008-0000-0C00-0000BF360000}"/>
            </a:ext>
          </a:extLst>
        </xdr:cNvPr>
        <xdr:cNvSpPr txBox="1">
          <a:spLocks noChangeArrowheads="1"/>
        </xdr:cNvSpPr>
      </xdr:nvSpPr>
      <xdr:spPr bwMode="auto">
        <a:xfrm>
          <a:off x="3219450" y="1009650"/>
          <a:ext cx="76200" cy="0"/>
        </a:xfrm>
        <a:prstGeom prst="rect">
          <a:avLst/>
        </a:prstGeom>
        <a:noFill/>
        <a:ln w="9525">
          <a:noFill/>
          <a:miter lim="800000"/>
          <a:headEnd/>
          <a:tailEnd/>
        </a:ln>
      </xdr:spPr>
    </xdr:sp>
    <xdr:clientData/>
  </xdr:twoCellAnchor>
  <xdr:twoCellAnchor editAs="oneCell">
    <xdr:from>
      <xdr:col>2</xdr:col>
      <xdr:colOff>0</xdr:colOff>
      <xdr:row>43</xdr:row>
      <xdr:rowOff>0</xdr:rowOff>
    </xdr:from>
    <xdr:to>
      <xdr:col>2</xdr:col>
      <xdr:colOff>76200</xdr:colOff>
      <xdr:row>43</xdr:row>
      <xdr:rowOff>0</xdr:rowOff>
    </xdr:to>
    <xdr:sp macro="" textlink="">
      <xdr:nvSpPr>
        <xdr:cNvPr id="14016" name="Text Box 2">
          <a:extLst>
            <a:ext uri="{FF2B5EF4-FFF2-40B4-BE49-F238E27FC236}">
              <a16:creationId xmlns="" xmlns:a16="http://schemas.microsoft.com/office/drawing/2014/main" id="{00000000-0008-0000-0C00-0000C0360000}"/>
            </a:ext>
          </a:extLst>
        </xdr:cNvPr>
        <xdr:cNvSpPr txBox="1">
          <a:spLocks noChangeArrowheads="1"/>
        </xdr:cNvSpPr>
      </xdr:nvSpPr>
      <xdr:spPr bwMode="auto">
        <a:xfrm>
          <a:off x="3219450" y="9610725"/>
          <a:ext cx="7620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76200</xdr:colOff>
      <xdr:row>2</xdr:row>
      <xdr:rowOff>0</xdr:rowOff>
    </xdr:to>
    <xdr:sp macro="" textlink="">
      <xdr:nvSpPr>
        <xdr:cNvPr id="20007" name="Text Box 1">
          <a:extLst>
            <a:ext uri="{FF2B5EF4-FFF2-40B4-BE49-F238E27FC236}">
              <a16:creationId xmlns="" xmlns:a16="http://schemas.microsoft.com/office/drawing/2014/main" id="{00000000-0008-0000-0D00-0000274E0000}"/>
            </a:ext>
          </a:extLst>
        </xdr:cNvPr>
        <xdr:cNvSpPr txBox="1">
          <a:spLocks noChangeArrowheads="1"/>
        </xdr:cNvSpPr>
      </xdr:nvSpPr>
      <xdr:spPr bwMode="auto">
        <a:xfrm>
          <a:off x="3762375" y="590550"/>
          <a:ext cx="76200" cy="0"/>
        </a:xfrm>
        <a:prstGeom prst="rect">
          <a:avLst/>
        </a:prstGeom>
        <a:noFill/>
        <a:ln w="9525">
          <a:noFill/>
          <a:miter lim="800000"/>
          <a:headEnd/>
          <a:tailEnd/>
        </a:ln>
      </xdr:spPr>
    </xdr:sp>
    <xdr:clientData/>
  </xdr:twoCellAnchor>
  <xdr:twoCellAnchor editAs="oneCell">
    <xdr:from>
      <xdr:col>2</xdr:col>
      <xdr:colOff>0</xdr:colOff>
      <xdr:row>23</xdr:row>
      <xdr:rowOff>0</xdr:rowOff>
    </xdr:from>
    <xdr:to>
      <xdr:col>2</xdr:col>
      <xdr:colOff>76200</xdr:colOff>
      <xdr:row>23</xdr:row>
      <xdr:rowOff>0</xdr:rowOff>
    </xdr:to>
    <xdr:sp macro="" textlink="">
      <xdr:nvSpPr>
        <xdr:cNvPr id="20008" name="Text Box 2">
          <a:extLst>
            <a:ext uri="{FF2B5EF4-FFF2-40B4-BE49-F238E27FC236}">
              <a16:creationId xmlns="" xmlns:a16="http://schemas.microsoft.com/office/drawing/2014/main" id="{00000000-0008-0000-0D00-0000284E0000}"/>
            </a:ext>
          </a:extLst>
        </xdr:cNvPr>
        <xdr:cNvSpPr txBox="1">
          <a:spLocks noChangeArrowheads="1"/>
        </xdr:cNvSpPr>
      </xdr:nvSpPr>
      <xdr:spPr bwMode="auto">
        <a:xfrm>
          <a:off x="3762375" y="7267575"/>
          <a:ext cx="76200" cy="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sc/Downloads/Dhanusha_District/SAMPLE%20Cost%20Estimate_KB%20Road/MONKW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ulmi_dto_doc/&#2342;&#2352;%20&#2352;&#2375;&#2335;/Users/click/AppData/Local/Microsoft/Windows/Temporary%20Internet%20Files/Low/Content.IE5/UZKCEJ0K/Individual%20Folders/S%20Bhandari/Kura%20WSS/Kura%20WSS%20Co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hsc/Downloads/RAIDP/Variation/ZB/Revised%20Estimate_Variation%20Z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ulmi_dto_doc/&#2342;&#2352;%20&#2352;&#2375;&#2335;/Nirbachan%20Chhhetra%20Bikas_2015/Documents%20and%20Settings/Shivam/Desktop/WSSP/Jaljale/Tamgha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esktop/Building%20R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horkate%20Santipur%20Road%20for%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ulmi_dto_doc/&#2342;&#2352;%20&#2352;&#2375;&#2335;/Nirbachan%20Chhhetra%20Bikas_2015/Documents%20and%20Settings/Prabhuchy/Desktop/Kala%20Pahara%20WS/Khadgakot%20Desig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sc/Downloads/RATE%20ANALYSIS%20-%20Baitad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iraj%20pen/ALU%20&amp;%20UPVC%20RATE%202066%20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ulmi_dto_doc/&#2342;&#2352;%20&#2352;&#2375;&#2335;/Nirbachan%20Chhhetra%20Bikas_2015/Documents%20and%20Settings/PROJECT/My%20Documents/design%20package/Kamitola%20cos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ulmi_dto_doc/&#2342;&#2352;%20&#2352;&#2375;&#2335;/Nirbachan%20Chhhetra%20Bikas_2015/Documents%20and%20Settings/Shivam/Desktop/WSSP/Jaljale/Hunga/Desig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ate-cvl"/>
    </sheetNames>
    <sheetDataSet>
      <sheetData sheetId="0"/>
      <sheetData sheetId="1" refreshError="1"/>
      <sheetData sheetId="2" refreshError="1"/>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SOFTWEL"/>
      <sheetName val="TOC-Print"/>
      <sheetName val="MASTER"/>
      <sheetName val="S-FEATURES"/>
      <sheetName val="SUM-COST"/>
      <sheetName val="COM-COST"/>
      <sheetName val="BD-CS"/>
      <sheetName val="PIPE"/>
      <sheetName val="SUM-CFIT"/>
      <sheetName val="SPRING-I"/>
      <sheetName val="SPRING-II"/>
      <sheetName val="STREAM-I"/>
      <sheetName val="RC-CABLE"/>
      <sheetName val="RC-CABLE-NSS"/>
      <sheetName val="RC-SM"/>
      <sheetName val="ROCKY"/>
      <sheetName val="CC"/>
      <sheetName val="ST"/>
      <sheetName val="WV"/>
      <sheetName val="IC"/>
      <sheetName val="DC"/>
      <sheetName val="AV"/>
      <sheetName val="BPC"/>
      <sheetName val="VC"/>
      <sheetName val="FCT"/>
      <sheetName val="TAP-GEN"/>
      <sheetName val="TAP-BAZ"/>
      <sheetName val="TOOLS"/>
      <sheetName val="TRAN-COST"/>
      <sheetName val="SUM-W"/>
      <sheetName val="SUM-M"/>
      <sheetName val="Rate Analysis"/>
      <sheetName val="RC-SC-Design"/>
    </sheetNames>
    <sheetDataSet>
      <sheetData sheetId="0"/>
      <sheetData sheetId="1"/>
      <sheetData sheetId="2"/>
      <sheetData sheetId="3">
        <row r="111">
          <cell r="AI111" t="str">
            <v>EL-1</v>
          </cell>
          <cell r="AJ111">
            <v>30.800000000000004</v>
          </cell>
          <cell r="AK111">
            <v>0.1</v>
          </cell>
        </row>
        <row r="112">
          <cell r="AI112" t="str">
            <v>EL-2</v>
          </cell>
          <cell r="AJ112">
            <v>38.5</v>
          </cell>
          <cell r="AK112">
            <v>0.15</v>
          </cell>
        </row>
        <row r="113">
          <cell r="AI113" t="str">
            <v>EL-3</v>
          </cell>
          <cell r="AJ113">
            <v>71.5</v>
          </cell>
          <cell r="AK113">
            <v>0.2</v>
          </cell>
        </row>
        <row r="114">
          <cell r="AI114" t="str">
            <v>EL-4</v>
          </cell>
          <cell r="AJ114">
            <v>88</v>
          </cell>
          <cell r="AK114">
            <v>0.3</v>
          </cell>
        </row>
        <row r="115">
          <cell r="AI115" t="str">
            <v>EL-5</v>
          </cell>
          <cell r="AJ115">
            <v>126.50000000000001</v>
          </cell>
          <cell r="AK115">
            <v>0.4</v>
          </cell>
        </row>
        <row r="116">
          <cell r="AI116" t="str">
            <v>EL-6</v>
          </cell>
          <cell r="AJ116">
            <v>198.00000000000003</v>
          </cell>
          <cell r="AK116">
            <v>0.68</v>
          </cell>
        </row>
        <row r="117">
          <cell r="AI117" t="str">
            <v>EL-7</v>
          </cell>
          <cell r="AJ117">
            <v>253.00000000000003</v>
          </cell>
          <cell r="AK117">
            <v>1</v>
          </cell>
        </row>
        <row r="118">
          <cell r="AI118" t="str">
            <v>EL-8</v>
          </cell>
          <cell r="AJ118">
            <v>352</v>
          </cell>
          <cell r="AK118">
            <v>1.25</v>
          </cell>
        </row>
        <row r="119">
          <cell r="AI119" t="str">
            <v>SO-1</v>
          </cell>
          <cell r="AJ119">
            <v>15.400000000000002</v>
          </cell>
          <cell r="AK119">
            <v>0.08</v>
          </cell>
        </row>
        <row r="120">
          <cell r="AI120" t="str">
            <v>SO-2</v>
          </cell>
          <cell r="AJ120">
            <v>30.800000000000004</v>
          </cell>
          <cell r="AK120">
            <v>0.1</v>
          </cell>
        </row>
        <row r="121">
          <cell r="AI121" t="str">
            <v>SO-3</v>
          </cell>
          <cell r="AJ121">
            <v>71.5</v>
          </cell>
          <cell r="AK121">
            <v>0.15</v>
          </cell>
        </row>
        <row r="122">
          <cell r="AI122" t="str">
            <v>SO-4</v>
          </cell>
          <cell r="AJ122">
            <v>77</v>
          </cell>
          <cell r="AK122">
            <v>0.2</v>
          </cell>
        </row>
        <row r="123">
          <cell r="AI123" t="str">
            <v>SO-5</v>
          </cell>
          <cell r="AJ123">
            <v>91.300000000000011</v>
          </cell>
          <cell r="AK123">
            <v>0.25</v>
          </cell>
        </row>
        <row r="124">
          <cell r="AI124" t="str">
            <v>SO-6</v>
          </cell>
          <cell r="AJ124">
            <v>143</v>
          </cell>
          <cell r="AK124">
            <v>0.5</v>
          </cell>
        </row>
        <row r="125">
          <cell r="AI125" t="str">
            <v>SO-7</v>
          </cell>
          <cell r="AJ125">
            <v>198.00000000000003</v>
          </cell>
          <cell r="AK125">
            <v>0.75</v>
          </cell>
        </row>
        <row r="126">
          <cell r="AI126" t="str">
            <v>SO-8</v>
          </cell>
          <cell r="AJ126">
            <v>253.00000000000003</v>
          </cell>
          <cell r="AK126">
            <v>1.1299999999999999</v>
          </cell>
        </row>
        <row r="127">
          <cell r="AI127" t="str">
            <v>UN-1</v>
          </cell>
          <cell r="AJ127">
            <v>37.400000000000006</v>
          </cell>
          <cell r="AK127">
            <v>0.22</v>
          </cell>
        </row>
        <row r="128">
          <cell r="AI128" t="str">
            <v>UN-2</v>
          </cell>
          <cell r="AJ128">
            <v>51.7</v>
          </cell>
          <cell r="AK128">
            <v>0.27</v>
          </cell>
        </row>
        <row r="129">
          <cell r="AI129" t="str">
            <v>UN-3</v>
          </cell>
          <cell r="AJ129">
            <v>75.900000000000006</v>
          </cell>
          <cell r="AK129">
            <v>0.46</v>
          </cell>
        </row>
        <row r="130">
          <cell r="AI130" t="str">
            <v>UN-4</v>
          </cell>
          <cell r="AJ130">
            <v>106.7</v>
          </cell>
          <cell r="AK130">
            <v>0.63</v>
          </cell>
        </row>
        <row r="131">
          <cell r="AI131" t="str">
            <v>UN-5</v>
          </cell>
          <cell r="AJ131">
            <v>136.4</v>
          </cell>
          <cell r="AK131">
            <v>1.1299999999999999</v>
          </cell>
        </row>
        <row r="132">
          <cell r="AI132" t="str">
            <v>UN-6</v>
          </cell>
          <cell r="AJ132">
            <v>196.9</v>
          </cell>
          <cell r="AK132">
            <v>1</v>
          </cell>
        </row>
        <row r="133">
          <cell r="AI133" t="str">
            <v>UN-7</v>
          </cell>
          <cell r="AJ133">
            <v>388.3</v>
          </cell>
          <cell r="AK133">
            <v>2.38</v>
          </cell>
        </row>
        <row r="134">
          <cell r="AI134" t="str">
            <v>UN-8</v>
          </cell>
          <cell r="AJ134">
            <v>539</v>
          </cell>
          <cell r="AK134">
            <v>3.15</v>
          </cell>
        </row>
        <row r="135">
          <cell r="AI135" t="str">
            <v>GS-1</v>
          </cell>
          <cell r="AJ135">
            <v>0</v>
          </cell>
          <cell r="AK135">
            <v>0</v>
          </cell>
        </row>
        <row r="136">
          <cell r="AI136" t="str">
            <v>GS-2</v>
          </cell>
          <cell r="AJ136">
            <v>256.3</v>
          </cell>
          <cell r="AK136">
            <v>0</v>
          </cell>
        </row>
        <row r="137">
          <cell r="AI137" t="str">
            <v>GS-3</v>
          </cell>
          <cell r="AJ137">
            <v>333.3</v>
          </cell>
          <cell r="AK137">
            <v>0</v>
          </cell>
        </row>
        <row r="138">
          <cell r="AI138" t="str">
            <v>GF-1</v>
          </cell>
          <cell r="AJ138">
            <v>210.10000000000002</v>
          </cell>
          <cell r="AK138">
            <v>0.11</v>
          </cell>
        </row>
        <row r="139">
          <cell r="AI139" t="str">
            <v>GF-2</v>
          </cell>
          <cell r="AJ139">
            <v>232.10000000000002</v>
          </cell>
          <cell r="AK139">
            <v>0.2</v>
          </cell>
        </row>
        <row r="140">
          <cell r="AI140" t="str">
            <v>GF-3</v>
          </cell>
          <cell r="AJ140">
            <v>267.3</v>
          </cell>
          <cell r="AK140">
            <v>1.7</v>
          </cell>
        </row>
        <row r="141">
          <cell r="AI141" t="str">
            <v>GF-4</v>
          </cell>
          <cell r="AJ141">
            <v>338.8</v>
          </cell>
          <cell r="AK141">
            <v>2.15</v>
          </cell>
        </row>
        <row r="142">
          <cell r="AI142" t="str">
            <v>GF-5</v>
          </cell>
          <cell r="AJ142">
            <v>388.3</v>
          </cell>
          <cell r="AK142">
            <v>3.25</v>
          </cell>
        </row>
        <row r="143">
          <cell r="AI143" t="str">
            <v>GF-6</v>
          </cell>
          <cell r="AJ143">
            <v>476.3</v>
          </cell>
          <cell r="AK143">
            <v>3.75</v>
          </cell>
        </row>
        <row r="144">
          <cell r="AI144" t="str">
            <v>GF-7</v>
          </cell>
          <cell r="AJ144">
            <v>0</v>
          </cell>
          <cell r="AK144">
            <v>4.05</v>
          </cell>
        </row>
        <row r="145">
          <cell r="AI145" t="str">
            <v>GF-8</v>
          </cell>
          <cell r="AJ145">
            <v>644.6</v>
          </cell>
          <cell r="AK145">
            <v>5.75</v>
          </cell>
        </row>
        <row r="146">
          <cell r="AI146" t="str">
            <v>BU-1</v>
          </cell>
          <cell r="AJ146">
            <v>71.5</v>
          </cell>
          <cell r="AK146">
            <v>0.11</v>
          </cell>
        </row>
        <row r="147">
          <cell r="AI147" t="str">
            <v>BU-2</v>
          </cell>
          <cell r="AJ147">
            <v>140.80000000000001</v>
          </cell>
          <cell r="AK147">
            <v>0.2</v>
          </cell>
        </row>
        <row r="148">
          <cell r="AI148" t="str">
            <v>BU-3</v>
          </cell>
          <cell r="AJ148">
            <v>245.3</v>
          </cell>
          <cell r="AK148">
            <v>0.25</v>
          </cell>
        </row>
        <row r="149">
          <cell r="AI149" t="str">
            <v>BU-4</v>
          </cell>
          <cell r="AJ149">
            <v>294.8</v>
          </cell>
          <cell r="AK149">
            <v>0.48</v>
          </cell>
        </row>
        <row r="150">
          <cell r="AI150" t="str">
            <v>BU-5</v>
          </cell>
          <cell r="AJ150">
            <v>0</v>
          </cell>
          <cell r="AK150">
            <v>3.75</v>
          </cell>
        </row>
        <row r="151">
          <cell r="AI151" t="str">
            <v>BU-6</v>
          </cell>
          <cell r="AJ151">
            <v>0</v>
          </cell>
          <cell r="AK151">
            <v>0.78</v>
          </cell>
        </row>
        <row r="152">
          <cell r="AI152" t="str">
            <v>BU-7</v>
          </cell>
          <cell r="AJ152">
            <v>0</v>
          </cell>
          <cell r="AK152">
            <v>0</v>
          </cell>
        </row>
        <row r="153">
          <cell r="AI153" t="str">
            <v>BU-8</v>
          </cell>
          <cell r="AJ153">
            <v>0</v>
          </cell>
          <cell r="AK153">
            <v>0</v>
          </cell>
        </row>
        <row r="154">
          <cell r="AI154" t="str">
            <v>ET-1</v>
          </cell>
          <cell r="AJ154">
            <v>22</v>
          </cell>
          <cell r="AK154">
            <v>0.13</v>
          </cell>
        </row>
        <row r="155">
          <cell r="AI155" t="str">
            <v>ET-2</v>
          </cell>
          <cell r="AJ155">
            <v>33</v>
          </cell>
          <cell r="AK155">
            <v>0.18</v>
          </cell>
        </row>
        <row r="156">
          <cell r="AI156" t="str">
            <v>ET-3</v>
          </cell>
          <cell r="AJ156">
            <v>44</v>
          </cell>
          <cell r="AK156">
            <v>0.25</v>
          </cell>
        </row>
        <row r="157">
          <cell r="AI157" t="str">
            <v>ET-4</v>
          </cell>
          <cell r="AJ157">
            <v>70.400000000000006</v>
          </cell>
          <cell r="AK157">
            <v>0.4</v>
          </cell>
        </row>
        <row r="158">
          <cell r="AI158" t="str">
            <v>ET-5</v>
          </cell>
          <cell r="AJ158">
            <v>100.10000000000001</v>
          </cell>
          <cell r="AK158">
            <v>0.56000000000000005</v>
          </cell>
        </row>
        <row r="159">
          <cell r="AI159" t="str">
            <v>ET-6</v>
          </cell>
          <cell r="AJ159">
            <v>143</v>
          </cell>
          <cell r="AK159">
            <v>0.75</v>
          </cell>
        </row>
        <row r="160">
          <cell r="AI160" t="str">
            <v>ET-7</v>
          </cell>
          <cell r="AJ160">
            <v>280.5</v>
          </cell>
          <cell r="AK160">
            <v>0.87</v>
          </cell>
        </row>
        <row r="161">
          <cell r="AI161" t="str">
            <v>ET-8</v>
          </cell>
          <cell r="AJ161">
            <v>400.40000000000003</v>
          </cell>
          <cell r="AK161">
            <v>1.75</v>
          </cell>
        </row>
        <row r="162">
          <cell r="AI162" t="str">
            <v>UTA-2</v>
          </cell>
          <cell r="AJ162">
            <v>35.200000000000003</v>
          </cell>
          <cell r="AK162">
            <v>0.28000000000000003</v>
          </cell>
        </row>
        <row r="163">
          <cell r="AI163" t="str">
            <v>UTA-3</v>
          </cell>
          <cell r="AJ163">
            <v>20.900000000000002</v>
          </cell>
          <cell r="AK163">
            <v>0.32</v>
          </cell>
        </row>
        <row r="164">
          <cell r="AI164" t="str">
            <v>UTA-4</v>
          </cell>
          <cell r="AJ164">
            <v>82.5</v>
          </cell>
          <cell r="AK164">
            <v>0.4</v>
          </cell>
        </row>
        <row r="165">
          <cell r="AI165" t="str">
            <v>UTA-5</v>
          </cell>
          <cell r="AJ165">
            <v>105.60000000000001</v>
          </cell>
          <cell r="AK165">
            <v>0.48</v>
          </cell>
        </row>
        <row r="166">
          <cell r="AI166" t="str">
            <v>UTA-6</v>
          </cell>
          <cell r="AJ166">
            <v>170.5</v>
          </cell>
          <cell r="AK166">
            <v>0.5</v>
          </cell>
        </row>
        <row r="167">
          <cell r="AI167" t="str">
            <v>UTA-7</v>
          </cell>
          <cell r="AJ167">
            <v>304.70000000000005</v>
          </cell>
          <cell r="AK167">
            <v>0</v>
          </cell>
        </row>
        <row r="168">
          <cell r="AI168" t="str">
            <v>UTA-8</v>
          </cell>
          <cell r="AJ168">
            <v>407.00000000000006</v>
          </cell>
          <cell r="AK168">
            <v>0</v>
          </cell>
        </row>
        <row r="169">
          <cell r="AI169" t="str">
            <v>UTB-3</v>
          </cell>
          <cell r="AJ169">
            <v>25.3</v>
          </cell>
          <cell r="AK169">
            <v>0.3</v>
          </cell>
        </row>
        <row r="170">
          <cell r="AI170" t="str">
            <v>UTB-4</v>
          </cell>
          <cell r="AJ170">
            <v>82.5</v>
          </cell>
          <cell r="AK170">
            <v>0.35</v>
          </cell>
        </row>
        <row r="171">
          <cell r="AI171" t="str">
            <v>UTB-5</v>
          </cell>
          <cell r="AJ171">
            <v>105.60000000000001</v>
          </cell>
          <cell r="AK171">
            <v>0.45</v>
          </cell>
        </row>
        <row r="172">
          <cell r="AI172" t="str">
            <v>UTB-6</v>
          </cell>
          <cell r="AJ172">
            <v>170.5</v>
          </cell>
          <cell r="AK172">
            <v>0.65</v>
          </cell>
        </row>
        <row r="173">
          <cell r="AI173" t="str">
            <v>UTB-7</v>
          </cell>
          <cell r="AJ173">
            <v>304.70000000000005</v>
          </cell>
          <cell r="AK173">
            <v>0.92</v>
          </cell>
        </row>
        <row r="174">
          <cell r="AI174" t="str">
            <v>UTB-8</v>
          </cell>
          <cell r="AJ174">
            <v>407.00000000000006</v>
          </cell>
          <cell r="AK174">
            <v>0</v>
          </cell>
        </row>
        <row r="175">
          <cell r="AI175" t="str">
            <v>EC-1</v>
          </cell>
          <cell r="AJ175">
            <v>8.8000000000000007</v>
          </cell>
          <cell r="AK175">
            <v>0.25</v>
          </cell>
        </row>
        <row r="176">
          <cell r="AI176" t="str">
            <v>EC-2</v>
          </cell>
          <cell r="AJ176">
            <v>11</v>
          </cell>
          <cell r="AK176">
            <v>0.35</v>
          </cell>
        </row>
        <row r="177">
          <cell r="AI177" t="str">
            <v>EC-3</v>
          </cell>
          <cell r="AJ177">
            <v>13.200000000000001</v>
          </cell>
          <cell r="AK177">
            <v>0.4</v>
          </cell>
        </row>
        <row r="178">
          <cell r="AI178" t="str">
            <v>EC-4</v>
          </cell>
          <cell r="AJ178">
            <v>20.900000000000002</v>
          </cell>
          <cell r="AK178">
            <v>0.5</v>
          </cell>
        </row>
        <row r="179">
          <cell r="AI179" t="str">
            <v>EC-5</v>
          </cell>
          <cell r="AJ179">
            <v>36.300000000000004</v>
          </cell>
          <cell r="AK179">
            <v>0.6</v>
          </cell>
        </row>
        <row r="180">
          <cell r="AI180" t="str">
            <v>EC-6</v>
          </cell>
          <cell r="AJ180">
            <v>50.6</v>
          </cell>
          <cell r="AK180">
            <v>0.7</v>
          </cell>
        </row>
        <row r="181">
          <cell r="AI181" t="str">
            <v>EC-7</v>
          </cell>
          <cell r="AJ181">
            <v>128.70000000000002</v>
          </cell>
          <cell r="AK181">
            <v>0</v>
          </cell>
        </row>
        <row r="182">
          <cell r="AI182" t="str">
            <v>FR-1</v>
          </cell>
          <cell r="AJ182">
            <v>0</v>
          </cell>
          <cell r="AK182">
            <v>0</v>
          </cell>
        </row>
        <row r="183">
          <cell r="AI183" t="str">
            <v>FR-2</v>
          </cell>
          <cell r="AJ183">
            <v>0</v>
          </cell>
          <cell r="AK183">
            <v>0</v>
          </cell>
        </row>
        <row r="184">
          <cell r="AI184" t="str">
            <v>FR-3</v>
          </cell>
          <cell r="AJ184">
            <v>0</v>
          </cell>
          <cell r="AK184">
            <v>0</v>
          </cell>
        </row>
        <row r="185">
          <cell r="AI185" t="str">
            <v>FR-0</v>
          </cell>
          <cell r="AJ185">
            <v>0</v>
          </cell>
          <cell r="AK185">
            <v>0</v>
          </cell>
        </row>
        <row r="186">
          <cell r="AI186" t="str">
            <v>GO-3</v>
          </cell>
          <cell r="AJ186">
            <v>0</v>
          </cell>
          <cell r="AK186">
            <v>0</v>
          </cell>
        </row>
        <row r="187">
          <cell r="AI187" t="str">
            <v>GO-4</v>
          </cell>
          <cell r="AJ187">
            <v>0</v>
          </cell>
          <cell r="AK187">
            <v>0</v>
          </cell>
        </row>
        <row r="188">
          <cell r="AI188" t="str">
            <v>GO-5</v>
          </cell>
          <cell r="AJ188">
            <v>0</v>
          </cell>
          <cell r="AK188">
            <v>0</v>
          </cell>
        </row>
        <row r="189">
          <cell r="AI189" t="str">
            <v>GO-6</v>
          </cell>
          <cell r="AJ189">
            <v>0</v>
          </cell>
          <cell r="AK189">
            <v>0</v>
          </cell>
        </row>
        <row r="190">
          <cell r="AI190" t="str">
            <v>VB-1</v>
          </cell>
          <cell r="AJ190">
            <v>0</v>
          </cell>
          <cell r="AK190">
            <v>0</v>
          </cell>
        </row>
        <row r="191">
          <cell r="AI191" t="str">
            <v>VB-2</v>
          </cell>
          <cell r="AJ191">
            <v>0</v>
          </cell>
          <cell r="AK191">
            <v>0</v>
          </cell>
        </row>
        <row r="192">
          <cell r="AI192" t="str">
            <v>VB-0</v>
          </cell>
          <cell r="AJ192">
            <v>0</v>
          </cell>
          <cell r="AK192">
            <v>0</v>
          </cell>
        </row>
        <row r="193">
          <cell r="AI193" t="str">
            <v>GR-0</v>
          </cell>
          <cell r="AJ193">
            <v>0</v>
          </cell>
          <cell r="AK193">
            <v>0</v>
          </cell>
        </row>
        <row r="194">
          <cell r="AI194" t="str">
            <v>NIA-1</v>
          </cell>
          <cell r="AJ194">
            <v>12.100000000000001</v>
          </cell>
          <cell r="AK194">
            <v>0.13</v>
          </cell>
        </row>
        <row r="195">
          <cell r="AI195" t="str">
            <v>NIA-2</v>
          </cell>
          <cell r="AJ195">
            <v>18.700000000000003</v>
          </cell>
          <cell r="AK195">
            <v>0.19</v>
          </cell>
        </row>
        <row r="196">
          <cell r="AI196" t="str">
            <v>NIA-3</v>
          </cell>
          <cell r="AJ196">
            <v>30.800000000000004</v>
          </cell>
          <cell r="AK196">
            <v>0.24</v>
          </cell>
        </row>
        <row r="197">
          <cell r="AI197" t="str">
            <v>NIA-4</v>
          </cell>
          <cell r="AJ197">
            <v>44</v>
          </cell>
          <cell r="AK197">
            <v>0.28000000000000003</v>
          </cell>
        </row>
        <row r="198">
          <cell r="AI198" t="str">
            <v>NIA-5</v>
          </cell>
          <cell r="AJ198">
            <v>57.2</v>
          </cell>
          <cell r="AK198">
            <v>0.3</v>
          </cell>
        </row>
        <row r="199">
          <cell r="AI199" t="str">
            <v>NIA-6</v>
          </cell>
          <cell r="AJ199">
            <v>73.7</v>
          </cell>
          <cell r="AK199">
            <v>0.4</v>
          </cell>
        </row>
        <row r="200">
          <cell r="AI200" t="str">
            <v>NIA-7</v>
          </cell>
          <cell r="AJ200">
            <v>140.80000000000001</v>
          </cell>
          <cell r="AK200">
            <v>0.9</v>
          </cell>
        </row>
        <row r="201">
          <cell r="AI201" t="str">
            <v>NIA-8</v>
          </cell>
          <cell r="AJ201">
            <v>217.8</v>
          </cell>
          <cell r="AK201">
            <v>1.75</v>
          </cell>
        </row>
        <row r="202">
          <cell r="AI202" t="str">
            <v>NIB-1</v>
          </cell>
          <cell r="AJ202">
            <v>37.400000000000006</v>
          </cell>
          <cell r="AK202">
            <v>0</v>
          </cell>
        </row>
        <row r="203">
          <cell r="AI203" t="str">
            <v>NIB-2</v>
          </cell>
          <cell r="AJ203">
            <v>47.300000000000004</v>
          </cell>
          <cell r="AK203">
            <v>0</v>
          </cell>
        </row>
        <row r="204">
          <cell r="AI204" t="str">
            <v>NIB-3</v>
          </cell>
          <cell r="AJ204">
            <v>63.800000000000004</v>
          </cell>
          <cell r="AK204">
            <v>0</v>
          </cell>
        </row>
        <row r="205">
          <cell r="AI205" t="str">
            <v>NIB-4</v>
          </cell>
          <cell r="AJ205">
            <v>83.600000000000009</v>
          </cell>
          <cell r="AK205">
            <v>0</v>
          </cell>
        </row>
        <row r="206">
          <cell r="AI206" t="str">
            <v>NIB-5</v>
          </cell>
          <cell r="AJ206">
            <v>103.4</v>
          </cell>
          <cell r="AK206">
            <v>0</v>
          </cell>
        </row>
        <row r="207">
          <cell r="AI207" t="str">
            <v>NIB-6</v>
          </cell>
          <cell r="AJ207">
            <v>123.20000000000002</v>
          </cell>
          <cell r="AK207">
            <v>0</v>
          </cell>
        </row>
        <row r="208">
          <cell r="AI208" t="str">
            <v>NIB-7</v>
          </cell>
          <cell r="AJ208">
            <v>177.10000000000002</v>
          </cell>
          <cell r="AK208">
            <v>0</v>
          </cell>
        </row>
        <row r="209">
          <cell r="AI209" t="str">
            <v>NIB-8</v>
          </cell>
          <cell r="AJ209">
            <v>259.60000000000002</v>
          </cell>
          <cell r="AK209">
            <v>0</v>
          </cell>
        </row>
        <row r="210">
          <cell r="AI210" t="str">
            <v>NIC-1</v>
          </cell>
          <cell r="AJ210">
            <v>0</v>
          </cell>
          <cell r="AK210">
            <v>0</v>
          </cell>
        </row>
        <row r="211">
          <cell r="AI211" t="str">
            <v>NIC-2</v>
          </cell>
          <cell r="AJ211">
            <v>0</v>
          </cell>
          <cell r="AK211">
            <v>0</v>
          </cell>
        </row>
        <row r="212">
          <cell r="AI212" t="str">
            <v>NIC-3</v>
          </cell>
          <cell r="AJ212">
            <v>0</v>
          </cell>
          <cell r="AK212">
            <v>0</v>
          </cell>
        </row>
        <row r="213">
          <cell r="AI213" t="str">
            <v>NIC-4</v>
          </cell>
          <cell r="AJ213">
            <v>0</v>
          </cell>
          <cell r="AK213">
            <v>0</v>
          </cell>
        </row>
        <row r="214">
          <cell r="AI214" t="str">
            <v>NIC-5</v>
          </cell>
          <cell r="AJ214">
            <v>0</v>
          </cell>
          <cell r="AK214">
            <v>0</v>
          </cell>
        </row>
        <row r="215">
          <cell r="AI215" t="str">
            <v>NIC-6</v>
          </cell>
          <cell r="AJ215">
            <v>0</v>
          </cell>
          <cell r="AK215">
            <v>0</v>
          </cell>
        </row>
        <row r="216">
          <cell r="AI216" t="str">
            <v>NIC-7</v>
          </cell>
          <cell r="AJ216">
            <v>0</v>
          </cell>
          <cell r="AK216">
            <v>0</v>
          </cell>
        </row>
        <row r="217">
          <cell r="AI217" t="str">
            <v>NIC-8</v>
          </cell>
          <cell r="AJ217">
            <v>0</v>
          </cell>
          <cell r="AK217">
            <v>0</v>
          </cell>
        </row>
        <row r="218">
          <cell r="AI218" t="str">
            <v>GL-1</v>
          </cell>
          <cell r="AJ218">
            <v>0</v>
          </cell>
          <cell r="AK218">
            <v>0</v>
          </cell>
        </row>
        <row r="219">
          <cell r="AI219" t="str">
            <v>GL-2</v>
          </cell>
          <cell r="AJ219">
            <v>0</v>
          </cell>
          <cell r="AK219">
            <v>0</v>
          </cell>
        </row>
        <row r="220">
          <cell r="AI220" t="str">
            <v>GL-3</v>
          </cell>
          <cell r="AJ220">
            <v>0</v>
          </cell>
          <cell r="AK220">
            <v>0</v>
          </cell>
        </row>
        <row r="221">
          <cell r="AI221" t="str">
            <v>GL-4</v>
          </cell>
          <cell r="AJ221">
            <v>0</v>
          </cell>
          <cell r="AK221">
            <v>0</v>
          </cell>
        </row>
        <row r="222">
          <cell r="AI222" t="str">
            <v>GL-5</v>
          </cell>
          <cell r="AJ222">
            <v>0</v>
          </cell>
          <cell r="AK222">
            <v>0</v>
          </cell>
        </row>
        <row r="223">
          <cell r="AI223" t="str">
            <v>GL-6</v>
          </cell>
          <cell r="AJ223">
            <v>0</v>
          </cell>
          <cell r="AK223">
            <v>0</v>
          </cell>
        </row>
        <row r="224">
          <cell r="AI224" t="str">
            <v>GV-1</v>
          </cell>
          <cell r="AJ224">
            <v>245.3</v>
          </cell>
          <cell r="AK224">
            <v>0.56999999999999995</v>
          </cell>
        </row>
        <row r="225">
          <cell r="AI225" t="str">
            <v>GV-2</v>
          </cell>
          <cell r="AJ225">
            <v>363.00000000000006</v>
          </cell>
          <cell r="AK225">
            <v>0.75</v>
          </cell>
        </row>
        <row r="226">
          <cell r="AI226" t="str">
            <v>GV-3</v>
          </cell>
          <cell r="AJ226">
            <v>566.5</v>
          </cell>
          <cell r="AK226">
            <v>1.88</v>
          </cell>
        </row>
        <row r="227">
          <cell r="AI227" t="str">
            <v>GV-4</v>
          </cell>
          <cell r="AJ227">
            <v>894.30000000000007</v>
          </cell>
          <cell r="AK227">
            <v>1.52</v>
          </cell>
        </row>
        <row r="228">
          <cell r="AI228" t="str">
            <v>GV-5</v>
          </cell>
          <cell r="AJ228">
            <v>990.00000000000011</v>
          </cell>
          <cell r="AK228">
            <v>2.1</v>
          </cell>
        </row>
        <row r="229">
          <cell r="AI229" t="str">
            <v>GV-6</v>
          </cell>
          <cell r="AJ229">
            <v>1980.0000000000002</v>
          </cell>
          <cell r="AK229">
            <v>3.03</v>
          </cell>
        </row>
        <row r="230">
          <cell r="AI230" t="str">
            <v>GV-7</v>
          </cell>
          <cell r="AJ230">
            <v>3190.0000000000005</v>
          </cell>
          <cell r="AK230">
            <v>4.5</v>
          </cell>
        </row>
        <row r="231">
          <cell r="AI231" t="str">
            <v>GV-8</v>
          </cell>
          <cell r="AJ231">
            <v>4510</v>
          </cell>
          <cell r="AK231">
            <v>6.95</v>
          </cell>
        </row>
        <row r="232">
          <cell r="AI232" t="str">
            <v>FV-1</v>
          </cell>
          <cell r="AJ232">
            <v>0</v>
          </cell>
          <cell r="AK232">
            <v>0.45599999999999996</v>
          </cell>
        </row>
        <row r="233">
          <cell r="AI233" t="str">
            <v>FV-2</v>
          </cell>
          <cell r="AJ233">
            <v>0</v>
          </cell>
          <cell r="AK233">
            <v>0.6</v>
          </cell>
        </row>
        <row r="234">
          <cell r="AI234" t="str">
            <v>FV-3</v>
          </cell>
          <cell r="AJ234">
            <v>0</v>
          </cell>
          <cell r="AK234">
            <v>1.504</v>
          </cell>
        </row>
        <row r="235">
          <cell r="AI235" t="str">
            <v>FV-4</v>
          </cell>
          <cell r="AJ235">
            <v>0</v>
          </cell>
          <cell r="AK235">
            <v>1.2160000000000002</v>
          </cell>
        </row>
        <row r="236">
          <cell r="AI236" t="str">
            <v>FV-5</v>
          </cell>
          <cell r="AJ236">
            <v>0</v>
          </cell>
          <cell r="AK236">
            <v>1.68</v>
          </cell>
        </row>
        <row r="237">
          <cell r="AI237" t="str">
            <v>FV-6</v>
          </cell>
          <cell r="AJ237">
            <v>0</v>
          </cell>
          <cell r="AK237">
            <v>2.4239999999999999</v>
          </cell>
        </row>
        <row r="238">
          <cell r="AI238" t="str">
            <v>CK-1</v>
          </cell>
          <cell r="AJ238">
            <v>0</v>
          </cell>
          <cell r="AK238">
            <v>0</v>
          </cell>
        </row>
        <row r="239">
          <cell r="AI239" t="str">
            <v>CK-2</v>
          </cell>
          <cell r="AJ239">
            <v>0</v>
          </cell>
          <cell r="AK239">
            <v>0</v>
          </cell>
        </row>
        <row r="240">
          <cell r="AI240" t="str">
            <v>CK-3</v>
          </cell>
          <cell r="AJ240">
            <v>0</v>
          </cell>
          <cell r="AK240">
            <v>0</v>
          </cell>
        </row>
        <row r="241">
          <cell r="AI241" t="str">
            <v>CV-1</v>
          </cell>
          <cell r="AJ241">
            <v>353.1</v>
          </cell>
          <cell r="AK241">
            <v>0.56999999999999995</v>
          </cell>
        </row>
        <row r="242">
          <cell r="AI242" t="str">
            <v>CV-2</v>
          </cell>
          <cell r="AJ242">
            <v>0</v>
          </cell>
          <cell r="AK242">
            <v>0</v>
          </cell>
        </row>
        <row r="243">
          <cell r="AI243" t="str">
            <v>CV-3</v>
          </cell>
          <cell r="AJ243">
            <v>0</v>
          </cell>
          <cell r="AK243">
            <v>0</v>
          </cell>
        </row>
        <row r="244">
          <cell r="AI244" t="str">
            <v>AV-1</v>
          </cell>
          <cell r="AJ244">
            <v>0</v>
          </cell>
          <cell r="AK244">
            <v>0</v>
          </cell>
        </row>
        <row r="245">
          <cell r="AI245" t="str">
            <v>AV-2</v>
          </cell>
          <cell r="AJ245">
            <v>525.80000000000007</v>
          </cell>
          <cell r="AK245">
            <v>1.75</v>
          </cell>
        </row>
        <row r="246">
          <cell r="AI246" t="str">
            <v>AV-3</v>
          </cell>
          <cell r="AJ246">
            <v>0</v>
          </cell>
          <cell r="AK246">
            <v>0</v>
          </cell>
        </row>
        <row r="247">
          <cell r="AI247" t="str">
            <v>BT-1</v>
          </cell>
          <cell r="AJ247">
            <v>214.50000000000003</v>
          </cell>
          <cell r="AK247">
            <v>0.45</v>
          </cell>
        </row>
        <row r="248">
          <cell r="AI248" t="str">
            <v>BT-2</v>
          </cell>
          <cell r="AJ248">
            <v>214.5</v>
          </cell>
          <cell r="AK248">
            <v>0</v>
          </cell>
        </row>
        <row r="249">
          <cell r="AI249" t="str">
            <v>BT-3</v>
          </cell>
          <cell r="AJ249">
            <v>214.5</v>
          </cell>
          <cell r="AK249">
            <v>0.4</v>
          </cell>
        </row>
        <row r="250">
          <cell r="AI250" t="str">
            <v>JT-1</v>
          </cell>
          <cell r="AJ250">
            <v>214.5</v>
          </cell>
          <cell r="AK250">
            <v>0</v>
          </cell>
        </row>
        <row r="251">
          <cell r="AI251" t="str">
            <v>MP-6</v>
          </cell>
          <cell r="AJ251">
            <v>0</v>
          </cell>
          <cell r="AK251">
            <v>0.68</v>
          </cell>
        </row>
        <row r="252">
          <cell r="AI252" t="str">
            <v>RS-01</v>
          </cell>
          <cell r="AJ252">
            <v>19.8</v>
          </cell>
          <cell r="AK252">
            <v>0.1</v>
          </cell>
        </row>
        <row r="253">
          <cell r="AI253" t="str">
            <v>RS-02</v>
          </cell>
          <cell r="AJ253">
            <v>27.500000000000004</v>
          </cell>
          <cell r="AK253">
            <v>0.13</v>
          </cell>
        </row>
        <row r="254">
          <cell r="AI254" t="str">
            <v>RS-03</v>
          </cell>
          <cell r="AJ254">
            <v>28.6</v>
          </cell>
          <cell r="AK254">
            <v>0.11</v>
          </cell>
        </row>
        <row r="255">
          <cell r="AI255" t="str">
            <v>RS-04</v>
          </cell>
          <cell r="AJ255">
            <v>42.900000000000006</v>
          </cell>
          <cell r="AK255">
            <v>0.25</v>
          </cell>
        </row>
        <row r="256">
          <cell r="AI256" t="str">
            <v>RS-05</v>
          </cell>
          <cell r="AJ256">
            <v>42.900000000000006</v>
          </cell>
          <cell r="AK256">
            <v>0.2</v>
          </cell>
        </row>
        <row r="257">
          <cell r="AI257" t="str">
            <v>RS-06</v>
          </cell>
          <cell r="AJ257">
            <v>42.900000000000006</v>
          </cell>
          <cell r="AK257">
            <v>0.17</v>
          </cell>
        </row>
        <row r="258">
          <cell r="AI258" t="str">
            <v>RS-07</v>
          </cell>
          <cell r="AJ258">
            <v>57.2</v>
          </cell>
          <cell r="AK258">
            <v>0.25</v>
          </cell>
        </row>
        <row r="259">
          <cell r="AI259" t="str">
            <v>RS-08</v>
          </cell>
          <cell r="AJ259">
            <v>57.2</v>
          </cell>
          <cell r="AK259">
            <v>0.22</v>
          </cell>
        </row>
        <row r="260">
          <cell r="AI260" t="str">
            <v>RS-09</v>
          </cell>
          <cell r="AJ260">
            <v>57.2</v>
          </cell>
          <cell r="AK260">
            <v>0.2</v>
          </cell>
        </row>
        <row r="261">
          <cell r="AI261" t="str">
            <v>RS-10</v>
          </cell>
          <cell r="AJ261">
            <v>57.2</v>
          </cell>
          <cell r="AK261">
            <v>0.18</v>
          </cell>
        </row>
        <row r="262">
          <cell r="AI262" t="str">
            <v>RS-11</v>
          </cell>
          <cell r="AJ262">
            <v>85.800000000000011</v>
          </cell>
          <cell r="AK262">
            <v>0.45</v>
          </cell>
        </row>
        <row r="263">
          <cell r="AI263" t="str">
            <v>RS-12</v>
          </cell>
          <cell r="AJ263">
            <v>85.800000000000011</v>
          </cell>
          <cell r="AK263">
            <v>0.4</v>
          </cell>
        </row>
        <row r="264">
          <cell r="AI264" t="str">
            <v>RS-13</v>
          </cell>
          <cell r="AJ264">
            <v>85.800000000000011</v>
          </cell>
          <cell r="AK264">
            <v>0.35</v>
          </cell>
        </row>
        <row r="265">
          <cell r="AI265" t="str">
            <v>RS-14</v>
          </cell>
          <cell r="AJ265">
            <v>85.800000000000011</v>
          </cell>
          <cell r="AK265">
            <v>0.3</v>
          </cell>
        </row>
        <row r="266">
          <cell r="AI266" t="str">
            <v>RS-15</v>
          </cell>
          <cell r="AJ266">
            <v>85.800000000000011</v>
          </cell>
          <cell r="AK266">
            <v>0.28000000000000003</v>
          </cell>
        </row>
        <row r="267">
          <cell r="AI267" t="str">
            <v>RS-16</v>
          </cell>
          <cell r="AJ267">
            <v>159.5</v>
          </cell>
          <cell r="AK267">
            <v>0</v>
          </cell>
        </row>
        <row r="268">
          <cell r="AI268" t="str">
            <v>RS-17</v>
          </cell>
          <cell r="AJ268">
            <v>229.9</v>
          </cell>
          <cell r="AK268">
            <v>0</v>
          </cell>
        </row>
        <row r="269">
          <cell r="AI269" t="str">
            <v>GP-1</v>
          </cell>
          <cell r="AJ269">
            <v>115</v>
          </cell>
          <cell r="AK269">
            <v>1.28</v>
          </cell>
        </row>
        <row r="270">
          <cell r="AI270" t="str">
            <v>GP-2</v>
          </cell>
          <cell r="AJ270">
            <v>162.36000000000001</v>
          </cell>
          <cell r="AK270">
            <v>1.66</v>
          </cell>
        </row>
        <row r="271">
          <cell r="AI271" t="str">
            <v>GP-3</v>
          </cell>
          <cell r="AJ271">
            <v>198.44</v>
          </cell>
          <cell r="AK271">
            <v>2.54</v>
          </cell>
        </row>
        <row r="272">
          <cell r="AI272" t="str">
            <v>GP-4</v>
          </cell>
          <cell r="AJ272">
            <v>238.13</v>
          </cell>
          <cell r="AK272">
            <v>3.028</v>
          </cell>
        </row>
        <row r="273">
          <cell r="AI273" t="str">
            <v>GP-5</v>
          </cell>
          <cell r="AJ273">
            <v>289.82</v>
          </cell>
          <cell r="AK273">
            <v>3.79</v>
          </cell>
        </row>
        <row r="274">
          <cell r="AI274" t="str">
            <v>GP-6</v>
          </cell>
          <cell r="AJ274">
            <v>414.92</v>
          </cell>
          <cell r="AK274">
            <v>5.32</v>
          </cell>
        </row>
        <row r="275">
          <cell r="AI275" t="str">
            <v>GP-7</v>
          </cell>
          <cell r="AJ275">
            <v>537.59</v>
          </cell>
          <cell r="AK275">
            <v>6.85</v>
          </cell>
        </row>
        <row r="276">
          <cell r="AI276" t="str">
            <v>GP-8</v>
          </cell>
          <cell r="AJ276">
            <v>793.76</v>
          </cell>
          <cell r="AK276">
            <v>8.85</v>
          </cell>
        </row>
        <row r="277">
          <cell r="AI277" t="str">
            <v>GP-9</v>
          </cell>
          <cell r="AJ277">
            <v>0</v>
          </cell>
          <cell r="AK277">
            <v>13</v>
          </cell>
        </row>
        <row r="278">
          <cell r="AI278" t="str">
            <v>ST-3</v>
          </cell>
          <cell r="AJ278">
            <v>0</v>
          </cell>
          <cell r="AK278">
            <v>0.95</v>
          </cell>
        </row>
        <row r="279">
          <cell r="AI279" t="str">
            <v>ST-4</v>
          </cell>
          <cell r="AJ279">
            <v>0</v>
          </cell>
          <cell r="AK279">
            <v>1.35</v>
          </cell>
        </row>
        <row r="280">
          <cell r="AI280" t="str">
            <v>ST-5</v>
          </cell>
          <cell r="AJ280">
            <v>0</v>
          </cell>
          <cell r="AK280">
            <v>0.95</v>
          </cell>
        </row>
        <row r="281">
          <cell r="AI281" t="str">
            <v>ST-6</v>
          </cell>
          <cell r="AJ281">
            <v>0</v>
          </cell>
          <cell r="AK281">
            <v>1.35</v>
          </cell>
        </row>
        <row r="282">
          <cell r="AI282" t="str">
            <v>ST-7</v>
          </cell>
          <cell r="AJ282">
            <v>0</v>
          </cell>
          <cell r="AK282">
            <v>1.6</v>
          </cell>
        </row>
        <row r="283">
          <cell r="AI283" t="str">
            <v>ST-8</v>
          </cell>
          <cell r="AJ283">
            <v>0</v>
          </cell>
          <cell r="AK283">
            <v>1.9</v>
          </cell>
        </row>
        <row r="284">
          <cell r="AI284" t="str">
            <v>ST-9</v>
          </cell>
          <cell r="AJ284">
            <v>0</v>
          </cell>
          <cell r="AK284">
            <v>2.1</v>
          </cell>
        </row>
        <row r="285">
          <cell r="AI285" t="str">
            <v>HEC-3</v>
          </cell>
          <cell r="AJ285">
            <v>0</v>
          </cell>
          <cell r="AK285">
            <v>0.25</v>
          </cell>
        </row>
        <row r="286">
          <cell r="AI286" t="str">
            <v>HEC-4</v>
          </cell>
          <cell r="AJ286">
            <v>0</v>
          </cell>
          <cell r="AK286">
            <v>0.3</v>
          </cell>
        </row>
        <row r="287">
          <cell r="AI287" t="str">
            <v>HEC-5</v>
          </cell>
          <cell r="AJ287">
            <v>0</v>
          </cell>
          <cell r="AK287">
            <v>0.25</v>
          </cell>
        </row>
        <row r="288">
          <cell r="AI288" t="str">
            <v>HEC-6</v>
          </cell>
          <cell r="AJ288">
            <v>0</v>
          </cell>
          <cell r="AK288">
            <v>0.3</v>
          </cell>
        </row>
        <row r="289">
          <cell r="AI289" t="str">
            <v>HEC-7</v>
          </cell>
          <cell r="AJ289">
            <v>0</v>
          </cell>
          <cell r="AK289">
            <v>0.35</v>
          </cell>
        </row>
        <row r="290">
          <cell r="AI290" t="str">
            <v>HEC-8</v>
          </cell>
          <cell r="AJ290">
            <v>0</v>
          </cell>
          <cell r="AK290">
            <v>0.4</v>
          </cell>
        </row>
        <row r="291">
          <cell r="AI291" t="str">
            <v>HEC-9</v>
          </cell>
          <cell r="AJ291">
            <v>0</v>
          </cell>
          <cell r="AK291">
            <v>0.45</v>
          </cell>
        </row>
        <row r="292">
          <cell r="AI292" t="str">
            <v>HT-0</v>
          </cell>
          <cell r="AJ292">
            <v>0</v>
          </cell>
          <cell r="AK292">
            <v>6.5000000000000002E-2</v>
          </cell>
        </row>
        <row r="293">
          <cell r="AI293" t="str">
            <v>HT-1</v>
          </cell>
          <cell r="AJ293">
            <v>0</v>
          </cell>
          <cell r="AK293">
            <v>0.09</v>
          </cell>
        </row>
        <row r="294">
          <cell r="AI294" t="str">
            <v>HT-2</v>
          </cell>
          <cell r="AJ294">
            <v>0</v>
          </cell>
          <cell r="AK294">
            <v>0.125</v>
          </cell>
        </row>
        <row r="295">
          <cell r="AI295" t="str">
            <v>HT-3</v>
          </cell>
          <cell r="AJ295">
            <v>0</v>
          </cell>
          <cell r="AK295">
            <v>0.2</v>
          </cell>
        </row>
        <row r="296">
          <cell r="AI296" t="str">
            <v>HT-4</v>
          </cell>
          <cell r="AJ296">
            <v>0</v>
          </cell>
          <cell r="AK296">
            <v>0.28000000000000003</v>
          </cell>
        </row>
        <row r="297">
          <cell r="AI297" t="str">
            <v>HT-5</v>
          </cell>
          <cell r="AJ297">
            <v>0</v>
          </cell>
          <cell r="AK297">
            <v>0.435</v>
          </cell>
        </row>
        <row r="298">
          <cell r="AI298" t="str">
            <v>HT-6</v>
          </cell>
          <cell r="AJ298">
            <v>0</v>
          </cell>
          <cell r="AK298">
            <v>0.875</v>
          </cell>
        </row>
        <row r="299">
          <cell r="AI299" t="str">
            <v>HUT-1</v>
          </cell>
          <cell r="AJ299">
            <v>0</v>
          </cell>
          <cell r="AK299">
            <v>0</v>
          </cell>
        </row>
        <row r="300">
          <cell r="AI300" t="str">
            <v>HUT-2</v>
          </cell>
          <cell r="AJ300">
            <v>0</v>
          </cell>
          <cell r="AK300">
            <v>0</v>
          </cell>
        </row>
        <row r="301">
          <cell r="AI301" t="str">
            <v>HUT-3</v>
          </cell>
          <cell r="AJ301">
            <v>0</v>
          </cell>
          <cell r="AK301">
            <v>0</v>
          </cell>
        </row>
        <row r="302">
          <cell r="AI302" t="str">
            <v>HUT-4</v>
          </cell>
          <cell r="AJ302">
            <v>0</v>
          </cell>
          <cell r="AK302">
            <v>0</v>
          </cell>
        </row>
        <row r="303">
          <cell r="AI303" t="str">
            <v>HUT-5</v>
          </cell>
          <cell r="AJ303">
            <v>0</v>
          </cell>
          <cell r="AK303">
            <v>0</v>
          </cell>
        </row>
        <row r="304">
          <cell r="AI304" t="str">
            <v>HUT-6</v>
          </cell>
          <cell r="AJ304">
            <v>0</v>
          </cell>
          <cell r="AK304">
            <v>0</v>
          </cell>
        </row>
        <row r="305">
          <cell r="AI305" t="str">
            <v>HE-0</v>
          </cell>
          <cell r="AJ305">
            <v>0</v>
          </cell>
          <cell r="AK305">
            <v>6.5000000000000002E-2</v>
          </cell>
        </row>
        <row r="306">
          <cell r="AI306" t="str">
            <v>HE-1</v>
          </cell>
          <cell r="AJ306">
            <v>0</v>
          </cell>
          <cell r="AK306">
            <v>0.09</v>
          </cell>
        </row>
        <row r="307">
          <cell r="AI307" t="str">
            <v>HE-2</v>
          </cell>
          <cell r="AJ307">
            <v>0</v>
          </cell>
          <cell r="AK307">
            <v>0.125</v>
          </cell>
        </row>
        <row r="308">
          <cell r="AI308" t="str">
            <v>HE-3</v>
          </cell>
          <cell r="AJ308">
            <v>0</v>
          </cell>
          <cell r="AK308">
            <v>0.2</v>
          </cell>
        </row>
        <row r="309">
          <cell r="AI309" t="str">
            <v>HE-4</v>
          </cell>
          <cell r="AJ309">
            <v>0</v>
          </cell>
          <cell r="AK309">
            <v>0.28000000000000003</v>
          </cell>
        </row>
        <row r="310">
          <cell r="AI310" t="str">
            <v>HE-5</v>
          </cell>
          <cell r="AJ310">
            <v>0</v>
          </cell>
          <cell r="AK310">
            <v>0.435</v>
          </cell>
        </row>
        <row r="311">
          <cell r="AI311" t="str">
            <v>HE-6</v>
          </cell>
          <cell r="AJ311">
            <v>0</v>
          </cell>
          <cell r="AK311">
            <v>0.875</v>
          </cell>
        </row>
        <row r="312">
          <cell r="AI312" t="str">
            <v>HR-01</v>
          </cell>
          <cell r="AJ312">
            <v>0</v>
          </cell>
          <cell r="AK312">
            <v>0.09</v>
          </cell>
        </row>
        <row r="313">
          <cell r="AI313" t="str">
            <v>HR-02</v>
          </cell>
          <cell r="AJ313">
            <v>0</v>
          </cell>
          <cell r="AK313">
            <v>0.09</v>
          </cell>
        </row>
        <row r="314">
          <cell r="AI314" t="str">
            <v>HR-03</v>
          </cell>
          <cell r="AJ314">
            <v>0</v>
          </cell>
          <cell r="AK314">
            <v>0.125</v>
          </cell>
        </row>
        <row r="315">
          <cell r="AI315" t="str">
            <v>HR-04</v>
          </cell>
          <cell r="AJ315">
            <v>0</v>
          </cell>
          <cell r="AK315">
            <v>0.125</v>
          </cell>
        </row>
        <row r="316">
          <cell r="AI316" t="str">
            <v>HR-05</v>
          </cell>
          <cell r="AJ316">
            <v>0</v>
          </cell>
          <cell r="AK316">
            <v>0.2</v>
          </cell>
        </row>
        <row r="317">
          <cell r="AI317" t="str">
            <v>HR-06</v>
          </cell>
          <cell r="AJ317">
            <v>0</v>
          </cell>
          <cell r="AK317">
            <v>0.2</v>
          </cell>
        </row>
        <row r="318">
          <cell r="AI318" t="str">
            <v>HR-07</v>
          </cell>
          <cell r="AJ318">
            <v>0</v>
          </cell>
          <cell r="AK318">
            <v>0.28000000000000003</v>
          </cell>
        </row>
        <row r="319">
          <cell r="AI319" t="str">
            <v>HR-08</v>
          </cell>
          <cell r="AJ319">
            <v>0</v>
          </cell>
          <cell r="AK319">
            <v>0.28000000000000003</v>
          </cell>
        </row>
        <row r="320">
          <cell r="AI320" t="str">
            <v>HR-09</v>
          </cell>
          <cell r="AJ320">
            <v>0</v>
          </cell>
          <cell r="AK320">
            <v>0.435</v>
          </cell>
        </row>
        <row r="321">
          <cell r="AI321" t="str">
            <v>HR-10</v>
          </cell>
          <cell r="AJ321">
            <v>0</v>
          </cell>
          <cell r="AK321">
            <v>0.435</v>
          </cell>
        </row>
        <row r="322">
          <cell r="AI322" t="str">
            <v>HR-11</v>
          </cell>
          <cell r="AJ322">
            <v>0</v>
          </cell>
          <cell r="AK322">
            <v>0.54500000000000004</v>
          </cell>
        </row>
        <row r="323">
          <cell r="AI323" t="str">
            <v>HR-12</v>
          </cell>
          <cell r="AJ323">
            <v>0</v>
          </cell>
          <cell r="AK323">
            <v>0.54500000000000004</v>
          </cell>
        </row>
        <row r="324">
          <cell r="AI324" t="str">
            <v>HR-13</v>
          </cell>
          <cell r="AJ324">
            <v>0</v>
          </cell>
          <cell r="AK324">
            <v>0</v>
          </cell>
        </row>
        <row r="325">
          <cell r="AI325" t="str">
            <v>HR-14</v>
          </cell>
          <cell r="AJ325">
            <v>0</v>
          </cell>
          <cell r="AK325">
            <v>0</v>
          </cell>
        </row>
        <row r="326">
          <cell r="AI326" t="str">
            <v>HPO-8</v>
          </cell>
          <cell r="AJ326">
            <v>106.34800000000001</v>
          </cell>
          <cell r="AK326">
            <v>0.79900000000000004</v>
          </cell>
        </row>
        <row r="327">
          <cell r="AI327" t="str">
            <v>HPA-4</v>
          </cell>
          <cell r="AJ327">
            <v>33.407000000000004</v>
          </cell>
          <cell r="AK327">
            <v>0.251</v>
          </cell>
        </row>
        <row r="328">
          <cell r="AI328" t="str">
            <v>HPA-5</v>
          </cell>
          <cell r="AJ328">
            <v>50.314000000000007</v>
          </cell>
          <cell r="AK328">
            <v>0.378</v>
          </cell>
        </row>
        <row r="329">
          <cell r="AI329" t="str">
            <v>HPA-6</v>
          </cell>
          <cell r="AJ329">
            <v>77.869000000000014</v>
          </cell>
          <cell r="AK329">
            <v>0.58499999999999996</v>
          </cell>
        </row>
        <row r="330">
          <cell r="AI330" t="str">
            <v>HPA-7</v>
          </cell>
          <cell r="AJ330">
            <v>112.60700000000001</v>
          </cell>
          <cell r="AK330">
            <v>0.84599999999999997</v>
          </cell>
        </row>
        <row r="331">
          <cell r="AI331" t="str">
            <v>HPA-8</v>
          </cell>
          <cell r="AJ331">
            <v>162.38200000000001</v>
          </cell>
          <cell r="AK331">
            <v>1.22</v>
          </cell>
        </row>
        <row r="332">
          <cell r="AI332" t="str">
            <v>HPA-9</v>
          </cell>
          <cell r="AJ332">
            <v>0</v>
          </cell>
          <cell r="AK332">
            <v>1.7030000000000001</v>
          </cell>
        </row>
        <row r="333">
          <cell r="AI333" t="str">
            <v>HPB-3</v>
          </cell>
          <cell r="AJ333">
            <v>30.085000000000004</v>
          </cell>
          <cell r="AK333">
            <v>0.22600000000000001</v>
          </cell>
        </row>
        <row r="334">
          <cell r="AI334" t="str">
            <v>HPB-4</v>
          </cell>
          <cell r="AJ334">
            <v>46.585000000000008</v>
          </cell>
          <cell r="AK334">
            <v>0.35</v>
          </cell>
        </row>
        <row r="335">
          <cell r="AI335" t="str">
            <v>HPB-5</v>
          </cell>
          <cell r="AJ335">
            <v>72.138000000000005</v>
          </cell>
          <cell r="AK335">
            <v>0.54200000000000004</v>
          </cell>
        </row>
        <row r="336">
          <cell r="AI336" t="str">
            <v>HPB-6</v>
          </cell>
          <cell r="AJ336">
            <v>113.13500000000001</v>
          </cell>
          <cell r="AK336">
            <v>0.85</v>
          </cell>
        </row>
        <row r="337">
          <cell r="AI337" t="str">
            <v>HPB-7</v>
          </cell>
          <cell r="AJ337">
            <v>158.52100000000002</v>
          </cell>
          <cell r="AK337">
            <v>1.1910000000000001</v>
          </cell>
        </row>
        <row r="338">
          <cell r="AI338" t="str">
            <v>HPB-8</v>
          </cell>
          <cell r="AJ338">
            <v>228.536</v>
          </cell>
          <cell r="AK338">
            <v>1.7150000000000001</v>
          </cell>
        </row>
        <row r="339">
          <cell r="AI339" t="str">
            <v>HPB-9</v>
          </cell>
          <cell r="AJ339">
            <v>0</v>
          </cell>
          <cell r="AK339">
            <v>2.5449999999999999</v>
          </cell>
        </row>
        <row r="340">
          <cell r="AI340" t="str">
            <v>HPC-0</v>
          </cell>
          <cell r="AJ340">
            <v>12.243000000000002</v>
          </cell>
          <cell r="AK340">
            <v>9.1999999999999998E-2</v>
          </cell>
        </row>
        <row r="341">
          <cell r="AI341" t="str">
            <v>HPC-1</v>
          </cell>
          <cell r="AJ341">
            <v>17.831000000000003</v>
          </cell>
          <cell r="AK341">
            <v>0.13400000000000001</v>
          </cell>
        </row>
        <row r="342">
          <cell r="AI342" t="str">
            <v>HPC-2</v>
          </cell>
          <cell r="AJ342">
            <v>26.884000000000004</v>
          </cell>
          <cell r="AK342">
            <v>0.20200000000000001</v>
          </cell>
        </row>
        <row r="343">
          <cell r="AI343" t="str">
            <v>HPC-3</v>
          </cell>
          <cell r="AJ343">
            <v>44.451000000000001</v>
          </cell>
          <cell r="AK343">
            <v>0.33400000000000002</v>
          </cell>
        </row>
        <row r="344">
          <cell r="AI344" t="str">
            <v>HPC-4</v>
          </cell>
          <cell r="AJ344">
            <v>68.409000000000006</v>
          </cell>
          <cell r="AK344">
            <v>0.51400000000000001</v>
          </cell>
        </row>
        <row r="345">
          <cell r="AI345" t="str">
            <v>HPC-5</v>
          </cell>
          <cell r="AJ345">
            <v>105.952</v>
          </cell>
          <cell r="AK345">
            <v>0.79600000000000004</v>
          </cell>
        </row>
        <row r="346">
          <cell r="AI346" t="str">
            <v>HPC-6</v>
          </cell>
          <cell r="AJ346">
            <v>168.90500000000003</v>
          </cell>
          <cell r="AK346">
            <v>1.2689999999999999</v>
          </cell>
        </row>
        <row r="347">
          <cell r="AI347" t="str">
            <v>HPC-7</v>
          </cell>
          <cell r="AJ347">
            <v>237.18200000000002</v>
          </cell>
          <cell r="AK347">
            <v>1.782</v>
          </cell>
        </row>
        <row r="348">
          <cell r="AI348" t="str">
            <v>HPC-8</v>
          </cell>
          <cell r="AJ348">
            <v>341.80300000000005</v>
          </cell>
          <cell r="AK348">
            <v>2.5680000000000001</v>
          </cell>
        </row>
        <row r="349">
          <cell r="AI349" t="str">
            <v>HPC-9</v>
          </cell>
          <cell r="AJ349">
            <v>0</v>
          </cell>
          <cell r="AK349">
            <v>3.8010000000000002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_ZB"/>
      <sheetName val="QE_Base course"/>
      <sheetName val="QE_Ottaseal"/>
      <sheetName val="Contractor BOQ"/>
      <sheetName val="Reviewed BoQ"/>
      <sheetName val="Reviewed QE_Ottaseal (Optio (2)"/>
      <sheetName val="Re. QE_BC(OptionI)"/>
      <sheetName val="Reviewed QE_Ottaseal (OptionI)"/>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SOFTWEL (2)"/>
      <sheetName val="DATA IN"/>
      <sheetName val="PD"/>
      <sheetName val="PS"/>
      <sheetName val="WD11"/>
      <sheetName val="RS11"/>
      <sheetName val="SOFTWEL"/>
      <sheetName val="TOC-Print"/>
      <sheetName val="MASTER"/>
      <sheetName val="S-FEATURES"/>
      <sheetName val="SUM-COST"/>
      <sheetName val="COM-COST"/>
      <sheetName val="BD-CS"/>
      <sheetName val="PIPE"/>
      <sheetName val="SUM-CFIT"/>
      <sheetName val="SPRING-I"/>
      <sheetName val="SPRING-II"/>
      <sheetName val="STREAM-I"/>
      <sheetName val="RC-CABLE"/>
      <sheetName val="RC-CABLE-NSS"/>
      <sheetName val="RC-SM"/>
      <sheetName val="ROCKY"/>
      <sheetName val="CC"/>
      <sheetName val="ST"/>
      <sheetName val="IC"/>
      <sheetName val="DC"/>
      <sheetName val="BPC"/>
      <sheetName val="AV"/>
      <sheetName val="VC"/>
      <sheetName val="WV"/>
      <sheetName val="FCT"/>
      <sheetName val="TAP-GEN"/>
      <sheetName val="TAP-BAZ"/>
      <sheetName val="TOOLS"/>
      <sheetName val="TRAN-COST"/>
      <sheetName val="SUM-M"/>
      <sheetName val="SUM-W"/>
      <sheetName val="RC-SC-Design"/>
      <sheetName val="Rate analysis"/>
      <sheetName val="Content"/>
      <sheetName val="Salient"/>
      <sheetName val="Cost-Sum (2)"/>
      <sheetName val="Cost-Sum"/>
      <sheetName val="Csani"/>
      <sheetName val="Cpipes"/>
      <sheetName val="Ctool"/>
      <sheetName val="Cfitt"/>
      <sheetName val="Ctrp"/>
      <sheetName val="Cpline"/>
      <sheetName val="Cintake"/>
      <sheetName val="Cccdc"/>
      <sheetName val="Cvc"/>
      <sheetName val="Cfct3"/>
      <sheetName val="Cfct5"/>
      <sheetName val="Cfct7"/>
      <sheetName val="Ctap"/>
      <sheetName val="Cgate"/>
      <sheetName val="Ctoilet"/>
      <sheetName val="Qintake"/>
      <sheetName val="Qccdc"/>
      <sheetName val="Qvc"/>
      <sheetName val="Qfct3"/>
      <sheetName val="Qfct5"/>
      <sheetName val="Qfct7"/>
      <sheetName val="Qtap"/>
      <sheetName val="Qgate"/>
      <sheetName val="Qtoilet"/>
      <sheetName val="Qpline"/>
      <sheetName val="Qpipes"/>
      <sheetName val="Qtool"/>
      <sheetName val="Qfit"/>
      <sheetName val="RAmat"/>
      <sheetName val="RAcons"/>
      <sheetName val="RApline"/>
      <sheetName val="Lrate"/>
      <sheetName val="Mrate"/>
      <sheetName val="Dim-ferro"/>
      <sheetName val="Cpipes (2)"/>
      <sheetName val="Qpline (2)"/>
      <sheetName val="Fitt"/>
      <sheetName val="Cost6364"/>
    </sheetNames>
    <sheetDataSet>
      <sheetData sheetId="0">
        <row r="19">
          <cell r="C19" t="str">
            <v>GI Reducer  3/4"  x  1/2"</v>
          </cell>
          <cell r="D19" t="str">
            <v>RS-01</v>
          </cell>
        </row>
        <row r="20">
          <cell r="C20" t="str">
            <v>GI Reducer  1"  x  3/4"</v>
          </cell>
          <cell r="D20" t="str">
            <v>RS-02</v>
          </cell>
        </row>
        <row r="21">
          <cell r="C21" t="str">
            <v>GI Reducer  1"  x  1/2"</v>
          </cell>
          <cell r="D21" t="str">
            <v>RS-03</v>
          </cell>
        </row>
        <row r="22">
          <cell r="C22" t="str">
            <v>GI Reducer  1-1/4"  x  1"</v>
          </cell>
          <cell r="D22" t="str">
            <v>RS-04</v>
          </cell>
        </row>
        <row r="23">
          <cell r="C23" t="str">
            <v>GI Reducer  1-1/4"  x  3/4"</v>
          </cell>
          <cell r="D23" t="str">
            <v>RS-05</v>
          </cell>
        </row>
        <row r="24">
          <cell r="C24" t="str">
            <v>GI Reducer  1-1/4"  x  1/2"</v>
          </cell>
          <cell r="D24" t="str">
            <v>RS-06</v>
          </cell>
        </row>
        <row r="25">
          <cell r="C25" t="str">
            <v>GI Reducer  1-1/2"  x  1 1/4"</v>
          </cell>
          <cell r="D25" t="str">
            <v>RS-07</v>
          </cell>
        </row>
        <row r="26">
          <cell r="C26" t="str">
            <v>GI Reducer  1-1/2"  x  1"</v>
          </cell>
          <cell r="D26" t="str">
            <v>RS-08</v>
          </cell>
        </row>
        <row r="27">
          <cell r="C27" t="str">
            <v>GI Reducer  1-1/2"  x  3/4"</v>
          </cell>
          <cell r="D27" t="str">
            <v>RS-09</v>
          </cell>
        </row>
        <row r="28">
          <cell r="C28" t="str">
            <v>GI Reducer  1-1/2"  x  1/2"</v>
          </cell>
          <cell r="D28" t="str">
            <v>RS-10</v>
          </cell>
        </row>
        <row r="29">
          <cell r="C29" t="str">
            <v>GI Reducer  2"  x  1-1/2"</v>
          </cell>
          <cell r="D29" t="str">
            <v>RS-11</v>
          </cell>
        </row>
        <row r="30">
          <cell r="C30" t="str">
            <v>GI Reducer  2"  x  1-1/4"</v>
          </cell>
          <cell r="D30" t="str">
            <v>RS-12</v>
          </cell>
        </row>
        <row r="31">
          <cell r="C31" t="str">
            <v>GI Reducer  2"  x  1"</v>
          </cell>
          <cell r="D31" t="str">
            <v>RS-13</v>
          </cell>
        </row>
        <row r="32">
          <cell r="C32" t="str">
            <v>GI Reducer  2"  x  3/4"</v>
          </cell>
          <cell r="D32" t="str">
            <v>RS-14</v>
          </cell>
        </row>
        <row r="33">
          <cell r="C33" t="str">
            <v>GI Reducer  2"  x  1/2"</v>
          </cell>
          <cell r="D33" t="str">
            <v>RS-15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sheetData sheetId="22"/>
      <sheetData sheetId="23">
        <row r="2">
          <cell r="B2" t="str">
            <v>Table A.7 : Cost Estimation of Collection Tank</v>
          </cell>
          <cell r="L2" t="str">
            <v>SP-Gul-Kala Pahara-Gr</v>
          </cell>
        </row>
        <row r="4">
          <cell r="B4" t="str">
            <v>Office of the District Development Committee, Gulmi</v>
          </cell>
        </row>
        <row r="5">
          <cell r="B5" t="str">
            <v>TYPE OF STRUCTURE</v>
          </cell>
          <cell r="G5" t="str">
            <v>COLLECTION CHAMBER</v>
          </cell>
          <cell r="J5" t="str">
            <v xml:space="preserve"> No. : </v>
          </cell>
          <cell r="K5">
            <v>1</v>
          </cell>
        </row>
        <row r="6">
          <cell r="B6" t="str">
            <v>NUMBER OF STRUCTURES</v>
          </cell>
          <cell r="G6">
            <v>0</v>
          </cell>
        </row>
        <row r="7">
          <cell r="B7" t="str">
            <v>SCHEME NAME</v>
          </cell>
          <cell r="G7" t="str">
            <v>Tamghas WSSP</v>
          </cell>
        </row>
        <row r="8">
          <cell r="B8" t="str">
            <v>LOCATION</v>
          </cell>
          <cell r="G8" t="str">
            <v>Ward No.</v>
          </cell>
          <cell r="H8" t="str">
            <v>1, 2, 3 &amp; 4</v>
          </cell>
          <cell r="I8" t="str">
            <v>VDC:</v>
          </cell>
          <cell r="J8" t="str">
            <v>Tamghas</v>
          </cell>
        </row>
        <row r="10">
          <cell r="B10" t="str">
            <v>S. No.</v>
          </cell>
          <cell r="C10" t="str">
            <v>Description of Items</v>
          </cell>
          <cell r="F10" t="str">
            <v>Code</v>
          </cell>
          <cell r="G10" t="str">
            <v>Units</v>
          </cell>
          <cell r="H10" t="str">
            <v>Quantity</v>
          </cell>
          <cell r="I10" t="str">
            <v>Rate</v>
          </cell>
          <cell r="J10" t="str">
            <v xml:space="preserve">Total </v>
          </cell>
          <cell r="K10" t="str">
            <v>Cost Contribution</v>
          </cell>
        </row>
        <row r="11">
          <cell r="I11" t="str">
            <v>Rs.</v>
          </cell>
          <cell r="J11" t="str">
            <v>Amount Rs.</v>
          </cell>
          <cell r="K11" t="str">
            <v xml:space="preserve">Cash </v>
          </cell>
          <cell r="L11" t="str">
            <v>Kind</v>
          </cell>
        </row>
        <row r="13">
          <cell r="B13" t="str">
            <v>A.</v>
          </cell>
          <cell r="C13" t="str">
            <v>Construction Materials</v>
          </cell>
        </row>
        <row r="15">
          <cell r="B15">
            <v>1</v>
          </cell>
          <cell r="C15" t="str">
            <v>Stones (Blocks + Bonds)</v>
          </cell>
          <cell r="F15" t="str">
            <v>M-01</v>
          </cell>
          <cell r="G15" t="str">
            <v>m3</v>
          </cell>
          <cell r="H15">
            <v>3.79</v>
          </cell>
          <cell r="I15">
            <v>1000</v>
          </cell>
          <cell r="J15">
            <v>3790</v>
          </cell>
          <cell r="K15">
            <v>0</v>
          </cell>
          <cell r="L15">
            <v>3790</v>
          </cell>
        </row>
        <row r="16">
          <cell r="B16">
            <v>2</v>
          </cell>
          <cell r="C16" t="str">
            <v>Aggregate (5-25)</v>
          </cell>
          <cell r="F16" t="str">
            <v>M-02</v>
          </cell>
          <cell r="G16" t="str">
            <v>m3</v>
          </cell>
          <cell r="H16">
            <v>1.1599999999999999</v>
          </cell>
          <cell r="I16">
            <v>1475</v>
          </cell>
          <cell r="J16">
            <v>1710.9999999999998</v>
          </cell>
          <cell r="K16">
            <v>0</v>
          </cell>
          <cell r="L16">
            <v>1710.9999999999998</v>
          </cell>
        </row>
        <row r="17">
          <cell r="B17">
            <v>3</v>
          </cell>
          <cell r="C17" t="str">
            <v>Sand</v>
          </cell>
          <cell r="F17" t="str">
            <v>M-03</v>
          </cell>
          <cell r="G17" t="str">
            <v>m3</v>
          </cell>
          <cell r="H17">
            <v>2.54</v>
          </cell>
          <cell r="I17">
            <v>500</v>
          </cell>
          <cell r="J17">
            <v>1270</v>
          </cell>
          <cell r="K17">
            <v>1270</v>
          </cell>
          <cell r="L17">
            <v>0</v>
          </cell>
        </row>
        <row r="18">
          <cell r="B18">
            <v>4</v>
          </cell>
          <cell r="C18" t="str">
            <v>Cement</v>
          </cell>
          <cell r="F18" t="str">
            <v>M-04</v>
          </cell>
          <cell r="G18" t="str">
            <v>bags</v>
          </cell>
          <cell r="H18">
            <v>18</v>
          </cell>
          <cell r="I18">
            <v>355.3</v>
          </cell>
          <cell r="J18">
            <v>6395.4000000000005</v>
          </cell>
          <cell r="K18">
            <v>6395.4000000000005</v>
          </cell>
          <cell r="L18">
            <v>0</v>
          </cell>
        </row>
        <row r="19">
          <cell r="B19">
            <v>5</v>
          </cell>
          <cell r="C19" t="str">
            <v>Nails</v>
          </cell>
          <cell r="F19" t="str">
            <v>M-06</v>
          </cell>
          <cell r="G19" t="str">
            <v>Kg.</v>
          </cell>
          <cell r="H19">
            <v>0.7</v>
          </cell>
          <cell r="I19">
            <v>77</v>
          </cell>
          <cell r="J19">
            <v>53.9</v>
          </cell>
          <cell r="K19">
            <v>53.9</v>
          </cell>
          <cell r="L19">
            <v>0</v>
          </cell>
        </row>
        <row r="20">
          <cell r="B20">
            <v>6</v>
          </cell>
          <cell r="C20" t="str">
            <v>Reinforement Bar - 6 mm</v>
          </cell>
          <cell r="F20" t="str">
            <v>M-07</v>
          </cell>
          <cell r="G20" t="str">
            <v>Kg.</v>
          </cell>
          <cell r="H20">
            <v>18.61</v>
          </cell>
          <cell r="I20">
            <v>36.300000000000004</v>
          </cell>
          <cell r="J20">
            <v>675.54300000000001</v>
          </cell>
          <cell r="K20">
            <v>675.54300000000001</v>
          </cell>
          <cell r="L20">
            <v>0</v>
          </cell>
        </row>
        <row r="21">
          <cell r="B21">
            <v>7</v>
          </cell>
          <cell r="C21" t="str">
            <v>Polythene Sheet (90 cm)</v>
          </cell>
          <cell r="F21" t="str">
            <v>M-09</v>
          </cell>
          <cell r="G21" t="str">
            <v>Mtr.</v>
          </cell>
          <cell r="H21">
            <v>2.1</v>
          </cell>
          <cell r="I21">
            <v>13.200000000000001</v>
          </cell>
          <cell r="J21">
            <v>27.720000000000002</v>
          </cell>
          <cell r="K21">
            <v>27.720000000000002</v>
          </cell>
          <cell r="L21">
            <v>0</v>
          </cell>
        </row>
        <row r="22">
          <cell r="B22">
            <v>8</v>
          </cell>
          <cell r="C22" t="str">
            <v>Binding Wire</v>
          </cell>
          <cell r="F22" t="str">
            <v>M-10</v>
          </cell>
          <cell r="G22" t="str">
            <v>Kg.</v>
          </cell>
          <cell r="H22">
            <v>0.2</v>
          </cell>
          <cell r="I22">
            <v>49.500000000000007</v>
          </cell>
          <cell r="J22">
            <v>9.9000000000000021</v>
          </cell>
          <cell r="K22">
            <v>9.9000000000000021</v>
          </cell>
          <cell r="L22">
            <v>0</v>
          </cell>
        </row>
        <row r="23">
          <cell r="B23">
            <v>9</v>
          </cell>
          <cell r="C23" t="str">
            <v>Chicken Wire Mesh (90 cm)</v>
          </cell>
          <cell r="F23" t="str">
            <v>M-11</v>
          </cell>
          <cell r="G23" t="str">
            <v>Mtr.</v>
          </cell>
          <cell r="H23">
            <v>0.6</v>
          </cell>
          <cell r="I23">
            <v>44</v>
          </cell>
          <cell r="J23">
            <v>26.4</v>
          </cell>
          <cell r="K23">
            <v>26.4</v>
          </cell>
          <cell r="L23">
            <v>0</v>
          </cell>
        </row>
        <row r="24">
          <cell r="B24">
            <v>10</v>
          </cell>
          <cell r="C24" t="str">
            <v>Circular Slab Frame (60 cm dia)</v>
          </cell>
          <cell r="F24" t="str">
            <v>M-12</v>
          </cell>
          <cell r="G24" t="str">
            <v>Pcs</v>
          </cell>
          <cell r="H24">
            <v>2</v>
          </cell>
          <cell r="I24">
            <v>1000</v>
          </cell>
          <cell r="J24">
            <v>2000</v>
          </cell>
          <cell r="K24">
            <v>2000</v>
          </cell>
          <cell r="L24">
            <v>0</v>
          </cell>
        </row>
        <row r="25">
          <cell r="B25">
            <v>11</v>
          </cell>
          <cell r="C25" t="str">
            <v>Angle Pole for Fencing</v>
          </cell>
          <cell r="F25" t="str">
            <v>M-13</v>
          </cell>
          <cell r="G25" t="str">
            <v>Pcs</v>
          </cell>
          <cell r="H25">
            <v>10</v>
          </cell>
          <cell r="I25">
            <v>272.45</v>
          </cell>
          <cell r="J25">
            <v>2724.5</v>
          </cell>
          <cell r="K25">
            <v>2724.5</v>
          </cell>
          <cell r="L25">
            <v>0</v>
          </cell>
        </row>
        <row r="26">
          <cell r="B26">
            <v>12</v>
          </cell>
          <cell r="C26" t="str">
            <v>Barbed Wire</v>
          </cell>
          <cell r="F26" t="str">
            <v>M-14</v>
          </cell>
          <cell r="G26" t="str">
            <v>Kg.</v>
          </cell>
          <cell r="H26">
            <v>20</v>
          </cell>
          <cell r="I26">
            <v>45.1</v>
          </cell>
          <cell r="J26">
            <v>902</v>
          </cell>
          <cell r="K26">
            <v>902</v>
          </cell>
          <cell r="L26">
            <v>0</v>
          </cell>
        </row>
        <row r="27">
          <cell r="B27">
            <v>13</v>
          </cell>
          <cell r="C27" t="str">
            <v>Wood for Formwork</v>
          </cell>
          <cell r="F27" t="str">
            <v>M-18</v>
          </cell>
          <cell r="G27" t="str">
            <v>m3</v>
          </cell>
          <cell r="H27">
            <v>2.4400000000000002E-2</v>
          </cell>
          <cell r="I27">
            <v>14115.02</v>
          </cell>
          <cell r="J27">
            <v>344.40648800000002</v>
          </cell>
          <cell r="K27">
            <v>0</v>
          </cell>
          <cell r="L27">
            <v>344.40648800000002</v>
          </cell>
        </row>
        <row r="28">
          <cell r="H28" t="str">
            <v>Sub-Total A</v>
          </cell>
          <cell r="J28">
            <v>19930.769487999998</v>
          </cell>
          <cell r="K28">
            <v>14085.362999999999</v>
          </cell>
          <cell r="L28">
            <v>5845.4064879999996</v>
          </cell>
        </row>
        <row r="30">
          <cell r="B30" t="str">
            <v>B.</v>
          </cell>
          <cell r="C30" t="str">
            <v>Labour</v>
          </cell>
        </row>
        <row r="32">
          <cell r="B32">
            <v>1</v>
          </cell>
          <cell r="C32" t="str">
            <v>Skilled Labour</v>
          </cell>
          <cell r="F32" t="str">
            <v>L-1</v>
          </cell>
          <cell r="G32" t="str">
            <v>md</v>
          </cell>
          <cell r="H32">
            <v>10.37</v>
          </cell>
          <cell r="I32">
            <v>205</v>
          </cell>
          <cell r="J32">
            <v>2125.85</v>
          </cell>
          <cell r="K32">
            <v>2125.85</v>
          </cell>
          <cell r="L32">
            <v>0</v>
          </cell>
        </row>
        <row r="33">
          <cell r="B33">
            <v>2</v>
          </cell>
          <cell r="C33" t="str">
            <v>Unskilled Labour (paid)</v>
          </cell>
          <cell r="F33" t="str">
            <v>L-2</v>
          </cell>
          <cell r="G33" t="str">
            <v>md</v>
          </cell>
          <cell r="H33">
            <v>33.14</v>
          </cell>
          <cell r="I33">
            <v>130</v>
          </cell>
          <cell r="J33">
            <v>4308.2</v>
          </cell>
          <cell r="K33">
            <v>0</v>
          </cell>
          <cell r="L33">
            <v>4308.2</v>
          </cell>
        </row>
        <row r="34">
          <cell r="B34">
            <v>3</v>
          </cell>
          <cell r="C34" t="str">
            <v>Unskilled Labour (Village Kind)</v>
          </cell>
          <cell r="F34" t="str">
            <v>L-3</v>
          </cell>
          <cell r="G34" t="str">
            <v>md</v>
          </cell>
          <cell r="H34">
            <v>10.55</v>
          </cell>
          <cell r="I34">
            <v>130</v>
          </cell>
          <cell r="J34">
            <v>1371.5</v>
          </cell>
          <cell r="K34">
            <v>0</v>
          </cell>
          <cell r="L34">
            <v>1371.5</v>
          </cell>
        </row>
        <row r="35">
          <cell r="H35" t="str">
            <v>Sub-Total B</v>
          </cell>
          <cell r="J35">
            <v>7805.5499999999993</v>
          </cell>
          <cell r="K35">
            <v>2125.85</v>
          </cell>
          <cell r="L35">
            <v>5679.7</v>
          </cell>
        </row>
        <row r="37">
          <cell r="B37" t="str">
            <v>C.</v>
          </cell>
          <cell r="C37" t="str">
            <v>Fittings</v>
          </cell>
        </row>
        <row r="38">
          <cell r="C38" t="str">
            <v>I Inlet</v>
          </cell>
          <cell r="D38" t="str">
            <v>Numbers of Similar Inlets</v>
          </cell>
          <cell r="G38">
            <v>0</v>
          </cell>
        </row>
        <row r="40">
          <cell r="B40">
            <v>1</v>
          </cell>
          <cell r="C40" t="str">
            <v>Brass Gate Valve dia</v>
          </cell>
          <cell r="D40">
            <v>0</v>
          </cell>
          <cell r="E40" t="str">
            <v>0</v>
          </cell>
          <cell r="F40" t="str">
            <v>GV-0</v>
          </cell>
          <cell r="G40" t="str">
            <v>Pcs.</v>
          </cell>
          <cell r="H40">
            <v>0</v>
          </cell>
          <cell r="I40" t="e">
            <v>#N/A</v>
          </cell>
          <cell r="J40" t="e">
            <v>#N/A</v>
          </cell>
          <cell r="K40" t="e">
            <v>#N/A</v>
          </cell>
          <cell r="L40" t="e">
            <v>#N/A</v>
          </cell>
        </row>
        <row r="41">
          <cell r="B41">
            <v>2</v>
          </cell>
          <cell r="C41" t="str">
            <v>G.I. Equal Tee dia</v>
          </cell>
          <cell r="D41">
            <v>0</v>
          </cell>
          <cell r="E41" t="str">
            <v>0</v>
          </cell>
          <cell r="F41" t="str">
            <v>ET-0</v>
          </cell>
          <cell r="G41" t="str">
            <v>Pcs.</v>
          </cell>
          <cell r="H41">
            <v>0</v>
          </cell>
          <cell r="I41" t="e">
            <v>#N/A</v>
          </cell>
          <cell r="J41" t="e">
            <v>#N/A</v>
          </cell>
          <cell r="K41" t="e">
            <v>#N/A</v>
          </cell>
          <cell r="L41" t="e">
            <v>#N/A</v>
          </cell>
        </row>
        <row r="42">
          <cell r="B42">
            <v>3</v>
          </cell>
          <cell r="C42" t="str">
            <v>G.I. Nipple dia</v>
          </cell>
          <cell r="D42">
            <v>0</v>
          </cell>
          <cell r="E42" t="str">
            <v>0</v>
          </cell>
          <cell r="F42" t="str">
            <v>NIA-0</v>
          </cell>
          <cell r="G42" t="str">
            <v>Pcs.</v>
          </cell>
          <cell r="H42">
            <v>0</v>
          </cell>
          <cell r="I42" t="e">
            <v>#N/A</v>
          </cell>
          <cell r="J42" t="e">
            <v>#N/A</v>
          </cell>
          <cell r="K42" t="e">
            <v>#N/A</v>
          </cell>
          <cell r="L42" t="e">
            <v>#N/A</v>
          </cell>
        </row>
        <row r="43">
          <cell r="B43">
            <v>4</v>
          </cell>
          <cell r="C43" t="str">
            <v>G.I. Elbow dia</v>
          </cell>
          <cell r="D43">
            <v>0</v>
          </cell>
          <cell r="E43" t="str">
            <v>0</v>
          </cell>
          <cell r="F43" t="str">
            <v>EL-0</v>
          </cell>
          <cell r="G43" t="str">
            <v>Pcs.</v>
          </cell>
          <cell r="H43">
            <v>0</v>
          </cell>
          <cell r="I43" t="e">
            <v>#N/A</v>
          </cell>
          <cell r="J43" t="e">
            <v>#N/A</v>
          </cell>
          <cell r="K43" t="e">
            <v>#N/A</v>
          </cell>
          <cell r="L43" t="e">
            <v>#N/A</v>
          </cell>
        </row>
        <row r="44">
          <cell r="B44">
            <v>5</v>
          </cell>
          <cell r="C44" t="str">
            <v>Brass Union</v>
          </cell>
          <cell r="D44">
            <v>0</v>
          </cell>
          <cell r="E44" t="str">
            <v>0</v>
          </cell>
          <cell r="F44" t="str">
            <v>BU-0</v>
          </cell>
          <cell r="G44" t="str">
            <v>Pcs.</v>
          </cell>
          <cell r="H44">
            <v>0</v>
          </cell>
          <cell r="I44" t="e">
            <v>#N/A</v>
          </cell>
          <cell r="J44" t="e">
            <v>#N/A</v>
          </cell>
          <cell r="K44" t="e">
            <v>#N/A</v>
          </cell>
          <cell r="L44" t="e">
            <v>#N/A</v>
          </cell>
        </row>
        <row r="45">
          <cell r="B45">
            <v>6</v>
          </cell>
          <cell r="C45" t="str">
            <v>G.I. Pipe dia</v>
          </cell>
          <cell r="D45">
            <v>0</v>
          </cell>
          <cell r="E45" t="str">
            <v>0</v>
          </cell>
          <cell r="F45" t="str">
            <v>GP-0</v>
          </cell>
          <cell r="G45" t="str">
            <v>Mtr.</v>
          </cell>
          <cell r="H45">
            <v>0</v>
          </cell>
          <cell r="I45" t="e">
            <v>#N/A</v>
          </cell>
          <cell r="J45" t="e">
            <v>#N/A</v>
          </cell>
          <cell r="K45" t="e">
            <v>#N/A</v>
          </cell>
          <cell r="L45" t="e">
            <v>#N/A</v>
          </cell>
        </row>
        <row r="47">
          <cell r="C47" t="str">
            <v>II Wash Out</v>
          </cell>
        </row>
        <row r="48">
          <cell r="B48">
            <v>1</v>
          </cell>
          <cell r="C48" t="str">
            <v>G.I. End Cap dia</v>
          </cell>
          <cell r="D48">
            <v>0</v>
          </cell>
          <cell r="E48" t="str">
            <v>0</v>
          </cell>
          <cell r="F48" t="str">
            <v>EC-0</v>
          </cell>
          <cell r="G48" t="str">
            <v>Pcs.</v>
          </cell>
          <cell r="H48">
            <v>1</v>
          </cell>
          <cell r="I48" t="e">
            <v>#N/A</v>
          </cell>
          <cell r="J48" t="e">
            <v>#N/A</v>
          </cell>
          <cell r="K48" t="e">
            <v>#N/A</v>
          </cell>
          <cell r="L48" t="e">
            <v>#N/A</v>
          </cell>
        </row>
        <row r="49">
          <cell r="B49">
            <v>2</v>
          </cell>
          <cell r="C49" t="str">
            <v>G.I. Pipe dia</v>
          </cell>
          <cell r="D49">
            <v>0</v>
          </cell>
          <cell r="E49" t="str">
            <v>0</v>
          </cell>
          <cell r="F49" t="str">
            <v>GP-0</v>
          </cell>
          <cell r="G49" t="str">
            <v>Mtr.</v>
          </cell>
          <cell r="H49">
            <v>0.6</v>
          </cell>
          <cell r="I49" t="e">
            <v>#N/A</v>
          </cell>
          <cell r="J49" t="e">
            <v>#N/A</v>
          </cell>
          <cell r="K49" t="e">
            <v>#N/A</v>
          </cell>
          <cell r="L49" t="e">
            <v>#N/A</v>
          </cell>
        </row>
        <row r="50">
          <cell r="B50">
            <v>3</v>
          </cell>
          <cell r="C50" t="str">
            <v>HDPE Pipe dia 63mm / 4 Kgf</v>
          </cell>
          <cell r="D50">
            <v>0</v>
          </cell>
          <cell r="E50" t="str">
            <v>0</v>
          </cell>
          <cell r="F50" t="str">
            <v>HPA-0</v>
          </cell>
          <cell r="G50" t="str">
            <v>Mtr.</v>
          </cell>
          <cell r="H50">
            <v>5</v>
          </cell>
          <cell r="I50" t="e">
            <v>#N/A</v>
          </cell>
          <cell r="J50" t="e">
            <v>#N/A</v>
          </cell>
          <cell r="K50" t="e">
            <v>#N/A</v>
          </cell>
          <cell r="L50" t="e">
            <v>#N/A</v>
          </cell>
        </row>
        <row r="52">
          <cell r="C52" t="str">
            <v>III Outlet</v>
          </cell>
        </row>
        <row r="53">
          <cell r="B53">
            <v>1</v>
          </cell>
          <cell r="C53" t="str">
            <v>G.I. Union dia</v>
          </cell>
          <cell r="D53">
            <v>0</v>
          </cell>
          <cell r="E53" t="str">
            <v>0</v>
          </cell>
          <cell r="F53" t="str">
            <v>UN-0</v>
          </cell>
          <cell r="G53" t="str">
            <v>Pcs.</v>
          </cell>
          <cell r="H53">
            <v>1</v>
          </cell>
          <cell r="I53" t="e">
            <v>#N/A</v>
          </cell>
          <cell r="J53" t="e">
            <v>#N/A</v>
          </cell>
          <cell r="K53" t="e">
            <v>#N/A</v>
          </cell>
          <cell r="L53" t="e">
            <v>#N/A</v>
          </cell>
        </row>
        <row r="54">
          <cell r="B54">
            <v>2</v>
          </cell>
          <cell r="C54" t="str">
            <v>G.I. Nipple dia</v>
          </cell>
          <cell r="D54">
            <v>0</v>
          </cell>
          <cell r="E54" t="str">
            <v>0</v>
          </cell>
          <cell r="F54" t="str">
            <v>NIA-0</v>
          </cell>
          <cell r="G54" t="str">
            <v>Pcs.</v>
          </cell>
          <cell r="H54">
            <v>1</v>
          </cell>
          <cell r="I54" t="e">
            <v>#N/A</v>
          </cell>
          <cell r="J54" t="e">
            <v>#N/A</v>
          </cell>
          <cell r="K54" t="e">
            <v>#N/A</v>
          </cell>
          <cell r="L54" t="e">
            <v>#N/A</v>
          </cell>
        </row>
        <row r="55">
          <cell r="B55">
            <v>3</v>
          </cell>
          <cell r="C55" t="str">
            <v>G.I. Reducing Tee dia 1/2 X</v>
          </cell>
          <cell r="D55">
            <v>0</v>
          </cell>
          <cell r="E55" t="str">
            <v>0</v>
          </cell>
          <cell r="F55" t="str">
            <v>UTA-0</v>
          </cell>
          <cell r="G55" t="str">
            <v>Pcs.</v>
          </cell>
          <cell r="H55">
            <v>1</v>
          </cell>
          <cell r="I55" t="e">
            <v>#N/A</v>
          </cell>
          <cell r="J55" t="e">
            <v>#N/A</v>
          </cell>
          <cell r="K55" t="e">
            <v>#N/A</v>
          </cell>
          <cell r="L55" t="e">
            <v>#N/A</v>
          </cell>
        </row>
        <row r="56">
          <cell r="B56">
            <v>4</v>
          </cell>
          <cell r="C56" t="str">
            <v>G.I. Equal Tee dia</v>
          </cell>
          <cell r="D56">
            <v>1</v>
          </cell>
          <cell r="E56" t="str">
            <v>1/2"</v>
          </cell>
          <cell r="F56" t="str">
            <v>ET-1</v>
          </cell>
          <cell r="G56" t="str">
            <v>Pcs.</v>
          </cell>
          <cell r="H56">
            <v>1</v>
          </cell>
          <cell r="I56">
            <v>46.26</v>
          </cell>
          <cell r="J56">
            <v>46.26</v>
          </cell>
          <cell r="K56">
            <v>46.26</v>
          </cell>
          <cell r="L56">
            <v>0</v>
          </cell>
        </row>
        <row r="57">
          <cell r="B57">
            <v>5</v>
          </cell>
          <cell r="C57" t="str">
            <v>Brass Union dia</v>
          </cell>
          <cell r="D57">
            <v>0</v>
          </cell>
          <cell r="E57" t="str">
            <v>0</v>
          </cell>
          <cell r="F57" t="str">
            <v>BU-0</v>
          </cell>
          <cell r="G57" t="str">
            <v>Pcs.</v>
          </cell>
          <cell r="H57">
            <v>1</v>
          </cell>
          <cell r="I57" t="e">
            <v>#N/A</v>
          </cell>
          <cell r="J57" t="e">
            <v>#N/A</v>
          </cell>
          <cell r="K57" t="e">
            <v>#N/A</v>
          </cell>
          <cell r="L57" t="e">
            <v>#N/A</v>
          </cell>
        </row>
        <row r="58">
          <cell r="B58">
            <v>6</v>
          </cell>
          <cell r="C58" t="str">
            <v>G.I. Pipe dia</v>
          </cell>
          <cell r="D58">
            <v>1</v>
          </cell>
          <cell r="E58" t="str">
            <v>1/2"</v>
          </cell>
          <cell r="F58" t="str">
            <v>GP-1</v>
          </cell>
          <cell r="G58" t="str">
            <v>Mtr.</v>
          </cell>
          <cell r="H58">
            <v>0.7</v>
          </cell>
          <cell r="I58">
            <v>110.08</v>
          </cell>
          <cell r="J58">
            <v>77.055999999999997</v>
          </cell>
          <cell r="K58">
            <v>77.055999999999997</v>
          </cell>
          <cell r="L58">
            <v>0</v>
          </cell>
        </row>
        <row r="59">
          <cell r="B59">
            <v>7</v>
          </cell>
          <cell r="C59" t="str">
            <v>G.I. Pipe dia</v>
          </cell>
          <cell r="D59">
            <v>0</v>
          </cell>
          <cell r="E59" t="str">
            <v>0</v>
          </cell>
          <cell r="F59" t="str">
            <v>GP-0</v>
          </cell>
          <cell r="G59" t="str">
            <v>Mtr.</v>
          </cell>
          <cell r="H59">
            <v>1.6</v>
          </cell>
          <cell r="I59" t="e">
            <v>#N/A</v>
          </cell>
          <cell r="J59" t="e">
            <v>#N/A</v>
          </cell>
          <cell r="K59" t="e">
            <v>#N/A</v>
          </cell>
          <cell r="L59" t="e">
            <v>#N/A</v>
          </cell>
        </row>
        <row r="60">
          <cell r="H60" t="str">
            <v>Sub-Total C</v>
          </cell>
          <cell r="J60">
            <v>0</v>
          </cell>
          <cell r="K60">
            <v>0</v>
          </cell>
          <cell r="L60">
            <v>0</v>
          </cell>
        </row>
        <row r="61">
          <cell r="H61" t="str">
            <v>Total (A+B+C)</v>
          </cell>
          <cell r="J61">
            <v>27736.319487999997</v>
          </cell>
          <cell r="K61">
            <v>16211.213</v>
          </cell>
          <cell r="L61">
            <v>11525.106487999999</v>
          </cell>
        </row>
        <row r="63">
          <cell r="C63" t="str">
            <v>Total Nos. of Collection Chambers:</v>
          </cell>
          <cell r="J63">
            <v>0</v>
          </cell>
        </row>
        <row r="64">
          <cell r="C64" t="str">
            <v>Total Cost (in Rs.)</v>
          </cell>
          <cell r="J64">
            <v>0</v>
          </cell>
        </row>
        <row r="68">
          <cell r="B68" t="str">
            <v>Table A.7 : Cost Estimation of Collection Tank</v>
          </cell>
          <cell r="L68" t="str">
            <v>SP-Gul-Kala Pahara-Gr</v>
          </cell>
        </row>
        <row r="70">
          <cell r="B70" t="str">
            <v>Office of the District Development Committee, Gulmi</v>
          </cell>
        </row>
        <row r="71">
          <cell r="B71" t="str">
            <v>TYPE OF STRUCTURE</v>
          </cell>
          <cell r="G71" t="str">
            <v>COLLECTION CHAMBER</v>
          </cell>
          <cell r="J71" t="str">
            <v xml:space="preserve"> No. : </v>
          </cell>
          <cell r="K71">
            <v>2</v>
          </cell>
        </row>
        <row r="72">
          <cell r="B72" t="str">
            <v>NUMBER OF STRUCTURES</v>
          </cell>
          <cell r="G72">
            <v>0</v>
          </cell>
        </row>
        <row r="73">
          <cell r="B73" t="str">
            <v>SCHEME NAME</v>
          </cell>
          <cell r="G73" t="str">
            <v>Tamghas WSSP</v>
          </cell>
        </row>
        <row r="74">
          <cell r="B74" t="str">
            <v>LOCATION</v>
          </cell>
          <cell r="G74" t="str">
            <v>Ward No.</v>
          </cell>
          <cell r="H74" t="str">
            <v>1, 2, 3 &amp; 4</v>
          </cell>
          <cell r="I74" t="str">
            <v>VDC:</v>
          </cell>
          <cell r="J74" t="str">
            <v>Tamghas</v>
          </cell>
        </row>
        <row r="76">
          <cell r="B76" t="str">
            <v>S. No.</v>
          </cell>
          <cell r="C76" t="str">
            <v>Description of Items</v>
          </cell>
          <cell r="F76" t="str">
            <v>Code</v>
          </cell>
          <cell r="G76" t="str">
            <v>Units</v>
          </cell>
          <cell r="H76" t="str">
            <v>Quantity</v>
          </cell>
          <cell r="I76" t="str">
            <v>Rate</v>
          </cell>
          <cell r="J76" t="str">
            <v xml:space="preserve">Total </v>
          </cell>
          <cell r="K76" t="str">
            <v>Cost Contribution</v>
          </cell>
        </row>
        <row r="77">
          <cell r="I77" t="str">
            <v>Rs.</v>
          </cell>
          <cell r="J77" t="str">
            <v>Amount Rs.</v>
          </cell>
          <cell r="K77" t="str">
            <v xml:space="preserve">Cash </v>
          </cell>
          <cell r="L77" t="str">
            <v>Kind</v>
          </cell>
        </row>
        <row r="79">
          <cell r="B79" t="str">
            <v>A.</v>
          </cell>
          <cell r="C79" t="str">
            <v>Construction Materials</v>
          </cell>
        </row>
        <row r="81">
          <cell r="B81">
            <v>1</v>
          </cell>
          <cell r="C81" t="str">
            <v>Stones (Blocks + Bonds)</v>
          </cell>
          <cell r="F81" t="str">
            <v>M-01</v>
          </cell>
          <cell r="G81" t="str">
            <v>m3</v>
          </cell>
          <cell r="H81">
            <v>3.79</v>
          </cell>
          <cell r="I81">
            <v>1000</v>
          </cell>
          <cell r="J81">
            <v>3790</v>
          </cell>
          <cell r="K81">
            <v>0</v>
          </cell>
          <cell r="L81">
            <v>3790</v>
          </cell>
        </row>
        <row r="82">
          <cell r="B82">
            <v>2</v>
          </cell>
          <cell r="C82" t="str">
            <v>Aggregate (5-25)</v>
          </cell>
          <cell r="F82" t="str">
            <v>M-02</v>
          </cell>
          <cell r="G82" t="str">
            <v>m3</v>
          </cell>
          <cell r="H82">
            <v>1.1599999999999999</v>
          </cell>
          <cell r="I82">
            <v>1475</v>
          </cell>
          <cell r="J82">
            <v>1710.9999999999998</v>
          </cell>
          <cell r="K82">
            <v>0</v>
          </cell>
          <cell r="L82">
            <v>1710.9999999999998</v>
          </cell>
        </row>
        <row r="83">
          <cell r="B83">
            <v>3</v>
          </cell>
          <cell r="C83" t="str">
            <v>Sand</v>
          </cell>
          <cell r="F83" t="str">
            <v>M-03</v>
          </cell>
          <cell r="G83" t="str">
            <v>m3</v>
          </cell>
          <cell r="H83">
            <v>2.54</v>
          </cell>
          <cell r="I83">
            <v>500</v>
          </cell>
          <cell r="J83">
            <v>1270</v>
          </cell>
          <cell r="K83">
            <v>1270</v>
          </cell>
          <cell r="L83">
            <v>0</v>
          </cell>
        </row>
        <row r="84">
          <cell r="B84">
            <v>4</v>
          </cell>
          <cell r="C84" t="str">
            <v>Cement</v>
          </cell>
          <cell r="F84" t="str">
            <v>M-04</v>
          </cell>
          <cell r="G84" t="str">
            <v>bags</v>
          </cell>
          <cell r="H84">
            <v>18</v>
          </cell>
          <cell r="I84">
            <v>355.3</v>
          </cell>
          <cell r="J84">
            <v>6395.4000000000005</v>
          </cell>
          <cell r="K84">
            <v>6395.4000000000005</v>
          </cell>
          <cell r="L84">
            <v>0</v>
          </cell>
        </row>
        <row r="85">
          <cell r="B85">
            <v>5</v>
          </cell>
          <cell r="C85" t="str">
            <v>Nails</v>
          </cell>
          <cell r="F85" t="str">
            <v>M-06</v>
          </cell>
          <cell r="G85" t="str">
            <v>Kg.</v>
          </cell>
          <cell r="H85">
            <v>0.7</v>
          </cell>
          <cell r="I85">
            <v>77</v>
          </cell>
          <cell r="J85">
            <v>53.9</v>
          </cell>
          <cell r="K85">
            <v>53.9</v>
          </cell>
          <cell r="L85">
            <v>0</v>
          </cell>
        </row>
        <row r="86">
          <cell r="B86">
            <v>6</v>
          </cell>
          <cell r="C86" t="str">
            <v>Reinforement Bar - 6 mm</v>
          </cell>
          <cell r="F86" t="str">
            <v>M-07</v>
          </cell>
          <cell r="G86" t="str">
            <v>Kg.</v>
          </cell>
          <cell r="H86">
            <v>18.61</v>
          </cell>
          <cell r="I86">
            <v>36.300000000000004</v>
          </cell>
          <cell r="J86">
            <v>675.54300000000001</v>
          </cell>
          <cell r="K86">
            <v>675.54300000000001</v>
          </cell>
          <cell r="L86">
            <v>0</v>
          </cell>
        </row>
        <row r="87">
          <cell r="B87">
            <v>7</v>
          </cell>
          <cell r="C87" t="str">
            <v>Polythene Sheet (90 cm)</v>
          </cell>
          <cell r="F87" t="str">
            <v>M-09</v>
          </cell>
          <cell r="G87" t="str">
            <v>Mtr.</v>
          </cell>
          <cell r="H87">
            <v>2.1</v>
          </cell>
          <cell r="I87">
            <v>13.200000000000001</v>
          </cell>
          <cell r="J87">
            <v>27.720000000000002</v>
          </cell>
          <cell r="K87">
            <v>27.720000000000002</v>
          </cell>
          <cell r="L87">
            <v>0</v>
          </cell>
        </row>
        <row r="88">
          <cell r="B88">
            <v>8</v>
          </cell>
          <cell r="C88" t="str">
            <v>Binding Wire</v>
          </cell>
          <cell r="F88" t="str">
            <v>M-10</v>
          </cell>
          <cell r="G88" t="str">
            <v>Kg.</v>
          </cell>
          <cell r="H88">
            <v>0.2</v>
          </cell>
          <cell r="I88">
            <v>49.500000000000007</v>
          </cell>
          <cell r="J88">
            <v>9.9000000000000021</v>
          </cell>
          <cell r="K88">
            <v>9.9000000000000021</v>
          </cell>
          <cell r="L88">
            <v>0</v>
          </cell>
        </row>
        <row r="89">
          <cell r="B89">
            <v>9</v>
          </cell>
          <cell r="C89" t="str">
            <v>Chicken Wire Mesh (90 cm)</v>
          </cell>
          <cell r="F89" t="str">
            <v>M-11</v>
          </cell>
          <cell r="G89" t="str">
            <v>Mtr.</v>
          </cell>
          <cell r="H89">
            <v>0.6</v>
          </cell>
          <cell r="I89">
            <v>44</v>
          </cell>
          <cell r="J89">
            <v>26.4</v>
          </cell>
          <cell r="K89">
            <v>26.4</v>
          </cell>
          <cell r="L89">
            <v>0</v>
          </cell>
        </row>
        <row r="90">
          <cell r="B90">
            <v>10</v>
          </cell>
          <cell r="C90" t="str">
            <v>Circular Slab Frame (60 cm dia)</v>
          </cell>
          <cell r="F90" t="str">
            <v>M-12</v>
          </cell>
          <cell r="G90" t="str">
            <v>Pcs</v>
          </cell>
          <cell r="H90">
            <v>2</v>
          </cell>
          <cell r="I90">
            <v>1000</v>
          </cell>
          <cell r="J90">
            <v>2000</v>
          </cell>
          <cell r="K90">
            <v>2000</v>
          </cell>
          <cell r="L90">
            <v>0</v>
          </cell>
        </row>
        <row r="91">
          <cell r="B91">
            <v>11</v>
          </cell>
          <cell r="C91" t="str">
            <v>Angle Pole for Fencing</v>
          </cell>
          <cell r="F91" t="str">
            <v>M-13</v>
          </cell>
          <cell r="G91" t="str">
            <v>Pcs</v>
          </cell>
          <cell r="H91">
            <v>10</v>
          </cell>
          <cell r="I91">
            <v>272.45</v>
          </cell>
          <cell r="J91">
            <v>2724.5</v>
          </cell>
          <cell r="K91">
            <v>2724.5</v>
          </cell>
          <cell r="L91">
            <v>0</v>
          </cell>
        </row>
        <row r="92">
          <cell r="B92">
            <v>12</v>
          </cell>
          <cell r="C92" t="str">
            <v>Barbed Wire</v>
          </cell>
          <cell r="F92" t="str">
            <v>M-14</v>
          </cell>
          <cell r="G92" t="str">
            <v>Kg.</v>
          </cell>
          <cell r="H92">
            <v>20</v>
          </cell>
          <cell r="I92">
            <v>45.1</v>
          </cell>
          <cell r="J92">
            <v>902</v>
          </cell>
          <cell r="K92">
            <v>902</v>
          </cell>
          <cell r="L92">
            <v>0</v>
          </cell>
        </row>
        <row r="93">
          <cell r="B93">
            <v>13</v>
          </cell>
          <cell r="C93" t="str">
            <v>Wood for Formwork</v>
          </cell>
          <cell r="F93" t="str">
            <v>M-18</v>
          </cell>
          <cell r="G93" t="str">
            <v>m3</v>
          </cell>
          <cell r="H93">
            <v>2.4400000000000002E-2</v>
          </cell>
          <cell r="I93">
            <v>14115.02</v>
          </cell>
          <cell r="J93">
            <v>344.40648800000002</v>
          </cell>
          <cell r="K93">
            <v>0</v>
          </cell>
          <cell r="L93">
            <v>344.40648800000002</v>
          </cell>
        </row>
        <row r="94">
          <cell r="H94" t="str">
            <v>Sub-Total A</v>
          </cell>
          <cell r="J94">
            <v>19930.769487999998</v>
          </cell>
          <cell r="K94">
            <v>14085.362999999999</v>
          </cell>
          <cell r="L94">
            <v>5845.4064879999996</v>
          </cell>
        </row>
        <row r="96">
          <cell r="B96" t="str">
            <v>B.</v>
          </cell>
          <cell r="C96" t="str">
            <v>Labour</v>
          </cell>
        </row>
        <row r="98">
          <cell r="B98">
            <v>1</v>
          </cell>
          <cell r="C98" t="str">
            <v>Skilled Labour</v>
          </cell>
          <cell r="F98" t="str">
            <v>L-1</v>
          </cell>
          <cell r="G98" t="str">
            <v>md</v>
          </cell>
          <cell r="H98">
            <v>10.37</v>
          </cell>
          <cell r="I98">
            <v>205</v>
          </cell>
          <cell r="J98">
            <v>2125.85</v>
          </cell>
          <cell r="K98">
            <v>2125.85</v>
          </cell>
          <cell r="L98">
            <v>0</v>
          </cell>
        </row>
        <row r="99">
          <cell r="B99">
            <v>2</v>
          </cell>
          <cell r="C99" t="str">
            <v>Unskilled Labour (paid)</v>
          </cell>
          <cell r="F99" t="str">
            <v>L-2</v>
          </cell>
          <cell r="G99" t="str">
            <v>md</v>
          </cell>
          <cell r="H99">
            <v>33.14</v>
          </cell>
          <cell r="I99">
            <v>130</v>
          </cell>
          <cell r="J99">
            <v>4308.2</v>
          </cell>
          <cell r="K99">
            <v>4308.2</v>
          </cell>
          <cell r="L99">
            <v>0</v>
          </cell>
        </row>
        <row r="100">
          <cell r="B100">
            <v>3</v>
          </cell>
          <cell r="C100" t="str">
            <v>Unskilled Labour (Village Kind)</v>
          </cell>
          <cell r="F100" t="str">
            <v>L-3</v>
          </cell>
          <cell r="G100" t="str">
            <v>md</v>
          </cell>
          <cell r="H100">
            <v>10.55</v>
          </cell>
          <cell r="I100">
            <v>130</v>
          </cell>
          <cell r="J100">
            <v>1371.5</v>
          </cell>
          <cell r="K100">
            <v>0</v>
          </cell>
          <cell r="L100">
            <v>1371.5</v>
          </cell>
        </row>
        <row r="101">
          <cell r="H101" t="str">
            <v>Sub-Total B</v>
          </cell>
          <cell r="J101">
            <v>7805.5499999999993</v>
          </cell>
          <cell r="K101">
            <v>6434.0499999999993</v>
          </cell>
          <cell r="L101">
            <v>1371.5</v>
          </cell>
        </row>
        <row r="103">
          <cell r="B103" t="str">
            <v>C.</v>
          </cell>
          <cell r="C103" t="str">
            <v>Fittings</v>
          </cell>
        </row>
        <row r="104">
          <cell r="C104" t="str">
            <v>I Inlet</v>
          </cell>
          <cell r="D104" t="str">
            <v>Numbers of Similar Inlets</v>
          </cell>
          <cell r="G104">
            <v>0</v>
          </cell>
        </row>
        <row r="106">
          <cell r="B106">
            <v>1</v>
          </cell>
          <cell r="C106" t="str">
            <v>Brass Gate Valve dia</v>
          </cell>
          <cell r="D106">
            <v>0</v>
          </cell>
          <cell r="E106" t="str">
            <v>0</v>
          </cell>
          <cell r="F106" t="str">
            <v>GV-0</v>
          </cell>
          <cell r="G106" t="str">
            <v>Pcs.</v>
          </cell>
          <cell r="H106">
            <v>0</v>
          </cell>
          <cell r="I106" t="e">
            <v>#N/A</v>
          </cell>
          <cell r="J106" t="e">
            <v>#N/A</v>
          </cell>
          <cell r="K106" t="e">
            <v>#N/A</v>
          </cell>
          <cell r="L106" t="e">
            <v>#N/A</v>
          </cell>
        </row>
        <row r="107">
          <cell r="B107">
            <v>2</v>
          </cell>
          <cell r="C107" t="str">
            <v>G.I. Equal Tee dia</v>
          </cell>
          <cell r="D107">
            <v>0</v>
          </cell>
          <cell r="E107" t="str">
            <v>0</v>
          </cell>
          <cell r="F107" t="str">
            <v>ET-0</v>
          </cell>
          <cell r="G107" t="str">
            <v>Pcs.</v>
          </cell>
          <cell r="H107">
            <v>0</v>
          </cell>
          <cell r="I107" t="e">
            <v>#N/A</v>
          </cell>
          <cell r="J107" t="e">
            <v>#N/A</v>
          </cell>
          <cell r="K107" t="e">
            <v>#N/A</v>
          </cell>
          <cell r="L107" t="e">
            <v>#N/A</v>
          </cell>
        </row>
        <row r="108">
          <cell r="B108">
            <v>3</v>
          </cell>
          <cell r="C108" t="str">
            <v>G.I. Nipple dia</v>
          </cell>
          <cell r="D108">
            <v>0</v>
          </cell>
          <cell r="E108" t="str">
            <v>0</v>
          </cell>
          <cell r="F108" t="str">
            <v>NIA-0</v>
          </cell>
          <cell r="G108" t="str">
            <v>Pcs.</v>
          </cell>
          <cell r="H108">
            <v>0</v>
          </cell>
          <cell r="I108" t="e">
            <v>#N/A</v>
          </cell>
          <cell r="J108" t="e">
            <v>#N/A</v>
          </cell>
          <cell r="K108" t="e">
            <v>#N/A</v>
          </cell>
          <cell r="L108" t="e">
            <v>#N/A</v>
          </cell>
        </row>
        <row r="109">
          <cell r="B109">
            <v>4</v>
          </cell>
          <cell r="C109" t="str">
            <v>G.I. Elbow dia</v>
          </cell>
          <cell r="D109">
            <v>0</v>
          </cell>
          <cell r="E109" t="str">
            <v>0</v>
          </cell>
          <cell r="F109" t="str">
            <v>EL-0</v>
          </cell>
          <cell r="G109" t="str">
            <v>Pcs.</v>
          </cell>
          <cell r="H109">
            <v>0</v>
          </cell>
          <cell r="I109" t="e">
            <v>#N/A</v>
          </cell>
          <cell r="J109" t="e">
            <v>#N/A</v>
          </cell>
          <cell r="K109" t="e">
            <v>#N/A</v>
          </cell>
          <cell r="L109" t="e">
            <v>#N/A</v>
          </cell>
        </row>
        <row r="110">
          <cell r="B110">
            <v>5</v>
          </cell>
          <cell r="C110" t="str">
            <v>Brass Union</v>
          </cell>
          <cell r="D110">
            <v>0</v>
          </cell>
          <cell r="E110" t="str">
            <v>0</v>
          </cell>
          <cell r="F110" t="str">
            <v>BU-0</v>
          </cell>
          <cell r="G110" t="str">
            <v>Pcs.</v>
          </cell>
          <cell r="H110">
            <v>0</v>
          </cell>
          <cell r="I110" t="e">
            <v>#N/A</v>
          </cell>
          <cell r="J110" t="e">
            <v>#N/A</v>
          </cell>
          <cell r="K110" t="e">
            <v>#N/A</v>
          </cell>
          <cell r="L110" t="e">
            <v>#N/A</v>
          </cell>
        </row>
        <row r="111">
          <cell r="B111">
            <v>6</v>
          </cell>
          <cell r="C111" t="str">
            <v>G.I. Pipe dia</v>
          </cell>
          <cell r="D111">
            <v>0</v>
          </cell>
          <cell r="E111" t="str">
            <v>0</v>
          </cell>
          <cell r="F111" t="str">
            <v>GP-0</v>
          </cell>
          <cell r="G111" t="str">
            <v>Mtr.</v>
          </cell>
          <cell r="H111">
            <v>0</v>
          </cell>
          <cell r="I111" t="e">
            <v>#N/A</v>
          </cell>
          <cell r="J111" t="e">
            <v>#N/A</v>
          </cell>
          <cell r="K111" t="e">
            <v>#N/A</v>
          </cell>
          <cell r="L111" t="e">
            <v>#N/A</v>
          </cell>
        </row>
        <row r="113">
          <cell r="C113" t="str">
            <v>II Wash Out</v>
          </cell>
        </row>
        <row r="114">
          <cell r="B114">
            <v>1</v>
          </cell>
          <cell r="C114" t="str">
            <v>G.I. End Cap dia</v>
          </cell>
          <cell r="D114">
            <v>0</v>
          </cell>
          <cell r="E114" t="str">
            <v>0</v>
          </cell>
          <cell r="F114" t="str">
            <v>EC-0</v>
          </cell>
          <cell r="G114" t="str">
            <v>Pcs.</v>
          </cell>
          <cell r="H114">
            <v>1</v>
          </cell>
          <cell r="I114" t="e">
            <v>#N/A</v>
          </cell>
          <cell r="J114" t="e">
            <v>#N/A</v>
          </cell>
          <cell r="K114" t="e">
            <v>#N/A</v>
          </cell>
          <cell r="L114" t="e">
            <v>#N/A</v>
          </cell>
        </row>
        <row r="115">
          <cell r="B115">
            <v>2</v>
          </cell>
          <cell r="C115" t="str">
            <v>G.I. Pipe dia</v>
          </cell>
          <cell r="D115">
            <v>0</v>
          </cell>
          <cell r="E115" t="str">
            <v>0</v>
          </cell>
          <cell r="F115" t="str">
            <v>GP-0</v>
          </cell>
          <cell r="G115" t="str">
            <v>Mtr.</v>
          </cell>
          <cell r="H115">
            <v>0.6</v>
          </cell>
          <cell r="I115" t="e">
            <v>#N/A</v>
          </cell>
          <cell r="J115" t="e">
            <v>#N/A</v>
          </cell>
          <cell r="K115" t="e">
            <v>#N/A</v>
          </cell>
          <cell r="L115" t="e">
            <v>#N/A</v>
          </cell>
        </row>
        <row r="116">
          <cell r="B116">
            <v>3</v>
          </cell>
          <cell r="C116" t="str">
            <v>HDPE Pipe dia 63mm / 4 Kgf</v>
          </cell>
          <cell r="D116">
            <v>0</v>
          </cell>
          <cell r="E116" t="str">
            <v>0</v>
          </cell>
          <cell r="F116" t="str">
            <v>HPA-0</v>
          </cell>
          <cell r="G116" t="str">
            <v>Mtr.</v>
          </cell>
          <cell r="H116">
            <v>5</v>
          </cell>
          <cell r="I116" t="e">
            <v>#N/A</v>
          </cell>
          <cell r="J116" t="e">
            <v>#N/A</v>
          </cell>
          <cell r="K116" t="e">
            <v>#N/A</v>
          </cell>
          <cell r="L116" t="e">
            <v>#N/A</v>
          </cell>
        </row>
        <row r="118">
          <cell r="C118" t="str">
            <v>III Outlet</v>
          </cell>
        </row>
        <row r="119">
          <cell r="B119">
            <v>1</v>
          </cell>
          <cell r="C119" t="str">
            <v>G.I. Union dia</v>
          </cell>
          <cell r="D119">
            <v>0</v>
          </cell>
          <cell r="E119" t="str">
            <v>0</v>
          </cell>
          <cell r="F119" t="str">
            <v>UN-0</v>
          </cell>
          <cell r="G119" t="str">
            <v>Pcs.</v>
          </cell>
          <cell r="H119">
            <v>1</v>
          </cell>
          <cell r="I119" t="e">
            <v>#N/A</v>
          </cell>
          <cell r="J119" t="e">
            <v>#N/A</v>
          </cell>
          <cell r="K119" t="e">
            <v>#N/A</v>
          </cell>
          <cell r="L119" t="e">
            <v>#N/A</v>
          </cell>
        </row>
        <row r="120">
          <cell r="B120">
            <v>2</v>
          </cell>
          <cell r="C120" t="str">
            <v>G.I. Nipple dia</v>
          </cell>
          <cell r="D120">
            <v>0</v>
          </cell>
          <cell r="E120" t="str">
            <v>0</v>
          </cell>
          <cell r="F120" t="str">
            <v>NIA-0</v>
          </cell>
          <cell r="G120" t="str">
            <v>Pcs.</v>
          </cell>
          <cell r="H120">
            <v>1</v>
          </cell>
          <cell r="I120" t="e">
            <v>#N/A</v>
          </cell>
          <cell r="J120" t="e">
            <v>#N/A</v>
          </cell>
          <cell r="K120" t="e">
            <v>#N/A</v>
          </cell>
          <cell r="L120" t="e">
            <v>#N/A</v>
          </cell>
        </row>
        <row r="121">
          <cell r="B121">
            <v>3</v>
          </cell>
          <cell r="C121" t="str">
            <v>G.I. Reducing Tee dia 1/2 X</v>
          </cell>
          <cell r="D121">
            <v>0</v>
          </cell>
          <cell r="E121" t="str">
            <v>0</v>
          </cell>
          <cell r="F121" t="str">
            <v>UTA-0</v>
          </cell>
          <cell r="G121" t="str">
            <v>Pcs.</v>
          </cell>
          <cell r="H121">
            <v>1</v>
          </cell>
          <cell r="I121" t="e">
            <v>#N/A</v>
          </cell>
          <cell r="J121" t="e">
            <v>#N/A</v>
          </cell>
          <cell r="K121" t="e">
            <v>#N/A</v>
          </cell>
          <cell r="L121" t="e">
            <v>#N/A</v>
          </cell>
        </row>
        <row r="122">
          <cell r="B122">
            <v>4</v>
          </cell>
          <cell r="C122" t="str">
            <v>G.I. Equal Tee dia</v>
          </cell>
          <cell r="D122">
            <v>1</v>
          </cell>
          <cell r="E122" t="str">
            <v>1/2"</v>
          </cell>
          <cell r="F122" t="str">
            <v>ET-1</v>
          </cell>
          <cell r="G122" t="str">
            <v>Pcs.</v>
          </cell>
          <cell r="H122">
            <v>1</v>
          </cell>
          <cell r="I122">
            <v>46.26</v>
          </cell>
          <cell r="J122">
            <v>46.26</v>
          </cell>
          <cell r="K122">
            <v>46.26</v>
          </cell>
          <cell r="L122">
            <v>0</v>
          </cell>
        </row>
        <row r="123">
          <cell r="B123">
            <v>5</v>
          </cell>
          <cell r="C123" t="str">
            <v>Brass Union dia</v>
          </cell>
          <cell r="D123">
            <v>0</v>
          </cell>
          <cell r="E123" t="str">
            <v>0</v>
          </cell>
          <cell r="F123" t="str">
            <v>BU-0</v>
          </cell>
          <cell r="G123" t="str">
            <v>Pcs.</v>
          </cell>
          <cell r="H123">
            <v>1</v>
          </cell>
          <cell r="I123" t="e">
            <v>#N/A</v>
          </cell>
          <cell r="J123" t="e">
            <v>#N/A</v>
          </cell>
          <cell r="K123" t="e">
            <v>#N/A</v>
          </cell>
          <cell r="L123" t="e">
            <v>#N/A</v>
          </cell>
        </row>
        <row r="124">
          <cell r="B124">
            <v>6</v>
          </cell>
          <cell r="C124" t="str">
            <v>G.I. Pipe dia</v>
          </cell>
          <cell r="D124">
            <v>1</v>
          </cell>
          <cell r="E124" t="str">
            <v>1/2"</v>
          </cell>
          <cell r="F124" t="str">
            <v>GP-1</v>
          </cell>
          <cell r="G124" t="str">
            <v>Mtr.</v>
          </cell>
          <cell r="H124">
            <v>0.7</v>
          </cell>
          <cell r="I124">
            <v>110.08</v>
          </cell>
          <cell r="J124">
            <v>77.055999999999997</v>
          </cell>
          <cell r="K124">
            <v>77.055999999999997</v>
          </cell>
          <cell r="L124">
            <v>0</v>
          </cell>
        </row>
        <row r="125">
          <cell r="B125">
            <v>7</v>
          </cell>
          <cell r="C125" t="str">
            <v>G.I. Pipe dia</v>
          </cell>
          <cell r="D125">
            <v>0</v>
          </cell>
          <cell r="E125" t="str">
            <v>0</v>
          </cell>
          <cell r="F125" t="str">
            <v>GP-0</v>
          </cell>
          <cell r="G125" t="str">
            <v>Mtr.</v>
          </cell>
          <cell r="H125">
            <v>1.6</v>
          </cell>
          <cell r="I125" t="e">
            <v>#N/A</v>
          </cell>
          <cell r="J125" t="e">
            <v>#N/A</v>
          </cell>
          <cell r="K125" t="e">
            <v>#N/A</v>
          </cell>
          <cell r="L125" t="e">
            <v>#N/A</v>
          </cell>
        </row>
        <row r="126">
          <cell r="H126" t="str">
            <v>Sub-Total C</v>
          </cell>
          <cell r="J126">
            <v>0</v>
          </cell>
          <cell r="K126">
            <v>0</v>
          </cell>
          <cell r="L126">
            <v>0</v>
          </cell>
        </row>
        <row r="127">
          <cell r="H127" t="str">
            <v>Total (A+B+C)</v>
          </cell>
          <cell r="J127">
            <v>27736.319487999997</v>
          </cell>
          <cell r="K127">
            <v>20519.413</v>
          </cell>
          <cell r="L127">
            <v>7216.9064879999996</v>
          </cell>
        </row>
        <row r="129">
          <cell r="C129" t="str">
            <v>Total Nos. of Collection Chambers:</v>
          </cell>
          <cell r="J129">
            <v>0</v>
          </cell>
        </row>
        <row r="130">
          <cell r="C130" t="str">
            <v>Total Cost (in Rs.)</v>
          </cell>
          <cell r="J130">
            <v>0</v>
          </cell>
        </row>
        <row r="134">
          <cell r="B134" t="str">
            <v>Table A.7 : Cost Estimation of Collection Tank</v>
          </cell>
          <cell r="L134" t="str">
            <v>SP-Gul-Kala Pahara-Gr</v>
          </cell>
        </row>
        <row r="136">
          <cell r="B136" t="str">
            <v>Office of the District Development Committee, Gulmi</v>
          </cell>
        </row>
        <row r="137">
          <cell r="B137" t="str">
            <v>TYPE OF STRUCTURE</v>
          </cell>
          <cell r="G137" t="str">
            <v>COLLECTION CHAMBER</v>
          </cell>
          <cell r="J137" t="str">
            <v xml:space="preserve"> No. : </v>
          </cell>
          <cell r="K137">
            <v>3</v>
          </cell>
        </row>
        <row r="138">
          <cell r="B138" t="str">
            <v>NUMBER OF STRUCTURES</v>
          </cell>
          <cell r="G138">
            <v>0</v>
          </cell>
        </row>
        <row r="139">
          <cell r="B139" t="str">
            <v>SCHEME NAME</v>
          </cell>
          <cell r="G139" t="str">
            <v>Tamghas WSSP</v>
          </cell>
        </row>
        <row r="140">
          <cell r="B140" t="str">
            <v>LOCATION</v>
          </cell>
          <cell r="G140" t="str">
            <v>Ward No.</v>
          </cell>
          <cell r="H140" t="str">
            <v>1, 2, 3 &amp; 4</v>
          </cell>
          <cell r="I140" t="str">
            <v>VDC:</v>
          </cell>
          <cell r="J140" t="str">
            <v>Tamghas</v>
          </cell>
        </row>
        <row r="142">
          <cell r="B142" t="str">
            <v>S. No.</v>
          </cell>
          <cell r="C142" t="str">
            <v>Description of Items</v>
          </cell>
          <cell r="F142" t="str">
            <v>Code</v>
          </cell>
          <cell r="G142" t="str">
            <v>Units</v>
          </cell>
          <cell r="H142" t="str">
            <v>Quantity</v>
          </cell>
          <cell r="I142" t="str">
            <v>Rate</v>
          </cell>
          <cell r="J142" t="str">
            <v xml:space="preserve">Total </v>
          </cell>
          <cell r="K142" t="str">
            <v>Cost Contribution</v>
          </cell>
        </row>
        <row r="143">
          <cell r="I143" t="str">
            <v>Rs.</v>
          </cell>
          <cell r="J143" t="str">
            <v>Amount Rs.</v>
          </cell>
          <cell r="K143" t="str">
            <v xml:space="preserve">Cash </v>
          </cell>
          <cell r="L143" t="str">
            <v>Kind</v>
          </cell>
        </row>
        <row r="145">
          <cell r="B145" t="str">
            <v>A.</v>
          </cell>
          <cell r="C145" t="str">
            <v>Construction Materials</v>
          </cell>
        </row>
        <row r="147">
          <cell r="B147">
            <v>1</v>
          </cell>
          <cell r="C147" t="str">
            <v>Stones (Blocks + Bonds)</v>
          </cell>
          <cell r="F147" t="str">
            <v>M-01</v>
          </cell>
          <cell r="G147" t="str">
            <v>m3</v>
          </cell>
          <cell r="H147">
            <v>3.79</v>
          </cell>
          <cell r="I147">
            <v>1000</v>
          </cell>
          <cell r="J147">
            <v>3790</v>
          </cell>
          <cell r="K147">
            <v>0</v>
          </cell>
          <cell r="L147">
            <v>3790</v>
          </cell>
        </row>
        <row r="148">
          <cell r="B148">
            <v>2</v>
          </cell>
          <cell r="C148" t="str">
            <v>Aggregate (5-25)</v>
          </cell>
          <cell r="F148" t="str">
            <v>M-02</v>
          </cell>
          <cell r="G148" t="str">
            <v>m3</v>
          </cell>
          <cell r="H148">
            <v>1.1599999999999999</v>
          </cell>
          <cell r="I148">
            <v>1475</v>
          </cell>
          <cell r="J148">
            <v>1710.9999999999998</v>
          </cell>
          <cell r="K148">
            <v>0</v>
          </cell>
          <cell r="L148">
            <v>1710.9999999999998</v>
          </cell>
        </row>
        <row r="149">
          <cell r="B149">
            <v>3</v>
          </cell>
          <cell r="C149" t="str">
            <v>Sand</v>
          </cell>
          <cell r="F149" t="str">
            <v>M-03</v>
          </cell>
          <cell r="G149" t="str">
            <v>m3</v>
          </cell>
          <cell r="H149">
            <v>2.54</v>
          </cell>
          <cell r="I149">
            <v>500</v>
          </cell>
          <cell r="J149">
            <v>1270</v>
          </cell>
          <cell r="K149">
            <v>1270</v>
          </cell>
          <cell r="L149">
            <v>0</v>
          </cell>
        </row>
        <row r="150">
          <cell r="B150">
            <v>4</v>
          </cell>
          <cell r="C150" t="str">
            <v>Cement</v>
          </cell>
          <cell r="F150" t="str">
            <v>M-04</v>
          </cell>
          <cell r="G150" t="str">
            <v>bags</v>
          </cell>
          <cell r="H150">
            <v>18</v>
          </cell>
          <cell r="I150">
            <v>355.3</v>
          </cell>
          <cell r="J150">
            <v>6395.4000000000005</v>
          </cell>
          <cell r="K150">
            <v>6395.4000000000005</v>
          </cell>
          <cell r="L150">
            <v>0</v>
          </cell>
        </row>
        <row r="151">
          <cell r="B151">
            <v>5</v>
          </cell>
          <cell r="C151" t="str">
            <v>Nails</v>
          </cell>
          <cell r="F151" t="str">
            <v>M-06</v>
          </cell>
          <cell r="G151" t="str">
            <v>Kg.</v>
          </cell>
          <cell r="H151">
            <v>0.7</v>
          </cell>
          <cell r="I151">
            <v>77</v>
          </cell>
          <cell r="J151">
            <v>53.9</v>
          </cell>
          <cell r="K151">
            <v>53.9</v>
          </cell>
          <cell r="L151">
            <v>0</v>
          </cell>
        </row>
        <row r="152">
          <cell r="B152">
            <v>6</v>
          </cell>
          <cell r="C152" t="str">
            <v>Reinforement Bar - 6 mm</v>
          </cell>
          <cell r="F152" t="str">
            <v>M-07</v>
          </cell>
          <cell r="G152" t="str">
            <v>Kg.</v>
          </cell>
          <cell r="H152">
            <v>18.61</v>
          </cell>
          <cell r="I152">
            <v>36.300000000000004</v>
          </cell>
          <cell r="J152">
            <v>675.54300000000001</v>
          </cell>
          <cell r="K152">
            <v>675.54300000000001</v>
          </cell>
          <cell r="L152">
            <v>0</v>
          </cell>
        </row>
        <row r="153">
          <cell r="B153">
            <v>7</v>
          </cell>
          <cell r="C153" t="str">
            <v>Polythene Sheet (90 cm)</v>
          </cell>
          <cell r="F153" t="str">
            <v>M-09</v>
          </cell>
          <cell r="G153" t="str">
            <v>Mtr.</v>
          </cell>
          <cell r="H153">
            <v>2.1</v>
          </cell>
          <cell r="I153">
            <v>13.200000000000001</v>
          </cell>
          <cell r="J153">
            <v>27.720000000000002</v>
          </cell>
          <cell r="K153">
            <v>27.720000000000002</v>
          </cell>
          <cell r="L153">
            <v>0</v>
          </cell>
        </row>
        <row r="154">
          <cell r="B154">
            <v>8</v>
          </cell>
          <cell r="C154" t="str">
            <v>Binding Wire</v>
          </cell>
          <cell r="F154" t="str">
            <v>M-10</v>
          </cell>
          <cell r="G154" t="str">
            <v>Kg.</v>
          </cell>
          <cell r="H154">
            <v>0.2</v>
          </cell>
          <cell r="I154">
            <v>49.500000000000007</v>
          </cell>
          <cell r="J154">
            <v>9.9000000000000021</v>
          </cell>
          <cell r="K154">
            <v>9.9000000000000021</v>
          </cell>
          <cell r="L154">
            <v>0</v>
          </cell>
        </row>
        <row r="155">
          <cell r="B155">
            <v>9</v>
          </cell>
          <cell r="C155" t="str">
            <v>Chicken Wire Mesh (90 cm)</v>
          </cell>
          <cell r="F155" t="str">
            <v>M-11</v>
          </cell>
          <cell r="G155" t="str">
            <v>Mtr.</v>
          </cell>
          <cell r="H155">
            <v>0.6</v>
          </cell>
          <cell r="I155">
            <v>44</v>
          </cell>
          <cell r="J155">
            <v>26.4</v>
          </cell>
          <cell r="K155">
            <v>26.4</v>
          </cell>
          <cell r="L155">
            <v>0</v>
          </cell>
        </row>
        <row r="156">
          <cell r="B156">
            <v>10</v>
          </cell>
          <cell r="C156" t="str">
            <v>Circular Slab Frame (60 cm dia)</v>
          </cell>
          <cell r="F156" t="str">
            <v>M-12</v>
          </cell>
          <cell r="G156" t="str">
            <v>Pcs</v>
          </cell>
          <cell r="H156">
            <v>2</v>
          </cell>
          <cell r="I156">
            <v>1000</v>
          </cell>
          <cell r="J156">
            <v>2000</v>
          </cell>
          <cell r="K156">
            <v>2000</v>
          </cell>
          <cell r="L156">
            <v>0</v>
          </cell>
        </row>
        <row r="157">
          <cell r="B157">
            <v>11</v>
          </cell>
          <cell r="C157" t="str">
            <v>Angle Pole for Fencing</v>
          </cell>
          <cell r="F157" t="str">
            <v>M-13</v>
          </cell>
          <cell r="G157" t="str">
            <v>Pcs</v>
          </cell>
          <cell r="H157">
            <v>10</v>
          </cell>
          <cell r="I157">
            <v>272.45</v>
          </cell>
          <cell r="J157">
            <v>2724.5</v>
          </cell>
          <cell r="K157">
            <v>2724.5</v>
          </cell>
          <cell r="L157">
            <v>0</v>
          </cell>
        </row>
        <row r="158">
          <cell r="B158">
            <v>12</v>
          </cell>
          <cell r="C158" t="str">
            <v>Barbed Wire</v>
          </cell>
          <cell r="F158" t="str">
            <v>M-14</v>
          </cell>
          <cell r="G158" t="str">
            <v>Kg.</v>
          </cell>
          <cell r="H158">
            <v>20</v>
          </cell>
          <cell r="I158">
            <v>45.1</v>
          </cell>
          <cell r="J158">
            <v>902</v>
          </cell>
          <cell r="K158">
            <v>902</v>
          </cell>
          <cell r="L158">
            <v>0</v>
          </cell>
        </row>
        <row r="159">
          <cell r="B159">
            <v>13</v>
          </cell>
          <cell r="C159" t="str">
            <v>Wood for Formwork</v>
          </cell>
          <cell r="F159" t="str">
            <v>M-18</v>
          </cell>
          <cell r="G159" t="str">
            <v>m3</v>
          </cell>
          <cell r="H159">
            <v>2.4400000000000002E-2</v>
          </cell>
          <cell r="I159">
            <v>14115.02</v>
          </cell>
          <cell r="J159">
            <v>344.40648800000002</v>
          </cell>
          <cell r="K159">
            <v>0</v>
          </cell>
          <cell r="L159">
            <v>344.40648800000002</v>
          </cell>
        </row>
        <row r="160">
          <cell r="H160" t="str">
            <v>Sub-Total A</v>
          </cell>
          <cell r="J160">
            <v>19930.769487999998</v>
          </cell>
          <cell r="K160">
            <v>14085.362999999999</v>
          </cell>
          <cell r="L160">
            <v>5845.4064879999996</v>
          </cell>
        </row>
        <row r="162">
          <cell r="B162" t="str">
            <v>B.</v>
          </cell>
          <cell r="C162" t="str">
            <v>Labour</v>
          </cell>
        </row>
        <row r="164">
          <cell r="B164">
            <v>1</v>
          </cell>
          <cell r="C164" t="str">
            <v>Skilled Labour</v>
          </cell>
          <cell r="F164" t="str">
            <v>L-1</v>
          </cell>
          <cell r="G164" t="str">
            <v>md</v>
          </cell>
          <cell r="H164">
            <v>10.37</v>
          </cell>
          <cell r="I164">
            <v>205</v>
          </cell>
          <cell r="J164">
            <v>2125.85</v>
          </cell>
          <cell r="K164">
            <v>2125.85</v>
          </cell>
          <cell r="L164">
            <v>0</v>
          </cell>
        </row>
        <row r="165">
          <cell r="B165">
            <v>2</v>
          </cell>
          <cell r="C165" t="str">
            <v>Unskilled Labour (paid)</v>
          </cell>
          <cell r="F165" t="str">
            <v>L-2</v>
          </cell>
          <cell r="G165" t="str">
            <v>md</v>
          </cell>
          <cell r="H165">
            <v>33.14</v>
          </cell>
          <cell r="I165">
            <v>130</v>
          </cell>
          <cell r="J165">
            <v>4308.2</v>
          </cell>
          <cell r="K165">
            <v>4308.2</v>
          </cell>
          <cell r="L165">
            <v>0</v>
          </cell>
        </row>
        <row r="166">
          <cell r="B166">
            <v>3</v>
          </cell>
          <cell r="C166" t="str">
            <v>Unskilled Labour (Village Kind)</v>
          </cell>
          <cell r="F166" t="str">
            <v>L-3</v>
          </cell>
          <cell r="G166" t="str">
            <v>md</v>
          </cell>
          <cell r="H166">
            <v>10.55</v>
          </cell>
          <cell r="I166">
            <v>130</v>
          </cell>
          <cell r="J166">
            <v>1371.5</v>
          </cell>
          <cell r="K166">
            <v>0</v>
          </cell>
          <cell r="L166">
            <v>1371.5</v>
          </cell>
        </row>
        <row r="167">
          <cell r="H167" t="str">
            <v>Sub-Total B</v>
          </cell>
          <cell r="J167">
            <v>7805.5499999999993</v>
          </cell>
          <cell r="K167">
            <v>6434.0499999999993</v>
          </cell>
          <cell r="L167">
            <v>1371.5</v>
          </cell>
        </row>
        <row r="169">
          <cell r="B169" t="str">
            <v>C.</v>
          </cell>
          <cell r="C169" t="str">
            <v>Fittings</v>
          </cell>
        </row>
        <row r="170">
          <cell r="C170" t="str">
            <v>I Inlet</v>
          </cell>
          <cell r="D170" t="str">
            <v>Numbers of Similar Inlets</v>
          </cell>
          <cell r="G170">
            <v>0</v>
          </cell>
        </row>
        <row r="172">
          <cell r="B172">
            <v>1</v>
          </cell>
          <cell r="C172" t="str">
            <v>Brass Gate Valve dia</v>
          </cell>
          <cell r="D172">
            <v>0</v>
          </cell>
          <cell r="E172" t="str">
            <v>0</v>
          </cell>
          <cell r="F172" t="str">
            <v>GV-0</v>
          </cell>
          <cell r="G172" t="str">
            <v>Pcs.</v>
          </cell>
          <cell r="H172">
            <v>0</v>
          </cell>
          <cell r="I172" t="e">
            <v>#N/A</v>
          </cell>
          <cell r="J172" t="e">
            <v>#N/A</v>
          </cell>
          <cell r="K172" t="e">
            <v>#N/A</v>
          </cell>
          <cell r="L172" t="e">
            <v>#N/A</v>
          </cell>
        </row>
        <row r="173">
          <cell r="B173">
            <v>2</v>
          </cell>
          <cell r="C173" t="str">
            <v>G.I. Equal Tee dia</v>
          </cell>
          <cell r="D173">
            <v>0</v>
          </cell>
          <cell r="E173" t="str">
            <v>0</v>
          </cell>
          <cell r="F173" t="str">
            <v>ET-0</v>
          </cell>
          <cell r="G173" t="str">
            <v>Pcs.</v>
          </cell>
          <cell r="H173">
            <v>0</v>
          </cell>
          <cell r="I173" t="e">
            <v>#N/A</v>
          </cell>
          <cell r="J173" t="e">
            <v>#N/A</v>
          </cell>
          <cell r="K173" t="e">
            <v>#N/A</v>
          </cell>
          <cell r="L173" t="e">
            <v>#N/A</v>
          </cell>
        </row>
        <row r="174">
          <cell r="B174">
            <v>3</v>
          </cell>
          <cell r="C174" t="str">
            <v>G.I. Nipple dia</v>
          </cell>
          <cell r="D174">
            <v>0</v>
          </cell>
          <cell r="E174" t="str">
            <v>0</v>
          </cell>
          <cell r="F174" t="str">
            <v>NIA-0</v>
          </cell>
          <cell r="G174" t="str">
            <v>Pcs.</v>
          </cell>
          <cell r="H174">
            <v>0</v>
          </cell>
          <cell r="I174" t="e">
            <v>#N/A</v>
          </cell>
          <cell r="J174" t="e">
            <v>#N/A</v>
          </cell>
          <cell r="K174" t="e">
            <v>#N/A</v>
          </cell>
          <cell r="L174" t="e">
            <v>#N/A</v>
          </cell>
        </row>
        <row r="175">
          <cell r="B175">
            <v>4</v>
          </cell>
          <cell r="C175" t="str">
            <v>G.I. Elbow dia</v>
          </cell>
          <cell r="D175">
            <v>0</v>
          </cell>
          <cell r="E175" t="str">
            <v>0</v>
          </cell>
          <cell r="F175" t="str">
            <v>EL-0</v>
          </cell>
          <cell r="G175" t="str">
            <v>Pcs.</v>
          </cell>
          <cell r="H175">
            <v>0</v>
          </cell>
          <cell r="I175" t="e">
            <v>#N/A</v>
          </cell>
          <cell r="J175" t="e">
            <v>#N/A</v>
          </cell>
          <cell r="K175" t="e">
            <v>#N/A</v>
          </cell>
          <cell r="L175" t="e">
            <v>#N/A</v>
          </cell>
        </row>
        <row r="176">
          <cell r="B176">
            <v>5</v>
          </cell>
          <cell r="C176" t="str">
            <v>Brass Union</v>
          </cell>
          <cell r="D176">
            <v>0</v>
          </cell>
          <cell r="E176" t="str">
            <v>0</v>
          </cell>
          <cell r="F176" t="str">
            <v>BU-0</v>
          </cell>
          <cell r="G176" t="str">
            <v>Pcs.</v>
          </cell>
          <cell r="H176">
            <v>0</v>
          </cell>
          <cell r="I176" t="e">
            <v>#N/A</v>
          </cell>
          <cell r="J176" t="e">
            <v>#N/A</v>
          </cell>
          <cell r="K176" t="e">
            <v>#N/A</v>
          </cell>
          <cell r="L176" t="e">
            <v>#N/A</v>
          </cell>
        </row>
        <row r="177">
          <cell r="B177">
            <v>6</v>
          </cell>
          <cell r="C177" t="str">
            <v>G.I. Pipe dia</v>
          </cell>
          <cell r="D177">
            <v>0</v>
          </cell>
          <cell r="E177" t="str">
            <v>0</v>
          </cell>
          <cell r="F177" t="str">
            <v>GP-0</v>
          </cell>
          <cell r="G177" t="str">
            <v>Mtr.</v>
          </cell>
          <cell r="H177">
            <v>0</v>
          </cell>
          <cell r="I177" t="e">
            <v>#N/A</v>
          </cell>
          <cell r="J177" t="e">
            <v>#N/A</v>
          </cell>
          <cell r="K177" t="e">
            <v>#N/A</v>
          </cell>
          <cell r="L177" t="e">
            <v>#N/A</v>
          </cell>
        </row>
        <row r="179">
          <cell r="C179" t="str">
            <v>II Wash Out</v>
          </cell>
        </row>
        <row r="180">
          <cell r="B180">
            <v>1</v>
          </cell>
          <cell r="C180" t="str">
            <v>G.I. End Cap dia</v>
          </cell>
          <cell r="D180">
            <v>0</v>
          </cell>
          <cell r="E180" t="str">
            <v>0</v>
          </cell>
          <cell r="F180" t="str">
            <v>EC-0</v>
          </cell>
          <cell r="G180" t="str">
            <v>Pcs.</v>
          </cell>
          <cell r="H180">
            <v>1</v>
          </cell>
          <cell r="I180" t="e">
            <v>#N/A</v>
          </cell>
          <cell r="J180" t="e">
            <v>#N/A</v>
          </cell>
          <cell r="K180" t="e">
            <v>#N/A</v>
          </cell>
          <cell r="L180" t="e">
            <v>#N/A</v>
          </cell>
        </row>
        <row r="181">
          <cell r="B181">
            <v>2</v>
          </cell>
          <cell r="C181" t="str">
            <v>G.I. Pipe dia</v>
          </cell>
          <cell r="D181">
            <v>0</v>
          </cell>
          <cell r="E181" t="str">
            <v>0</v>
          </cell>
          <cell r="F181" t="str">
            <v>GP-0</v>
          </cell>
          <cell r="G181" t="str">
            <v>Mtr.</v>
          </cell>
          <cell r="H181">
            <v>0.6</v>
          </cell>
          <cell r="I181" t="e">
            <v>#N/A</v>
          </cell>
          <cell r="J181" t="e">
            <v>#N/A</v>
          </cell>
          <cell r="K181" t="e">
            <v>#N/A</v>
          </cell>
          <cell r="L181" t="e">
            <v>#N/A</v>
          </cell>
        </row>
        <row r="182">
          <cell r="B182">
            <v>3</v>
          </cell>
          <cell r="C182" t="str">
            <v>HDPE Pipe dia 63mm / 4 Kgf</v>
          </cell>
          <cell r="D182">
            <v>0</v>
          </cell>
          <cell r="E182" t="str">
            <v>0</v>
          </cell>
          <cell r="F182" t="str">
            <v>HPA-0</v>
          </cell>
          <cell r="G182" t="str">
            <v>Mtr.</v>
          </cell>
          <cell r="H182">
            <v>5</v>
          </cell>
          <cell r="I182" t="e">
            <v>#N/A</v>
          </cell>
          <cell r="J182" t="e">
            <v>#N/A</v>
          </cell>
          <cell r="K182" t="e">
            <v>#N/A</v>
          </cell>
          <cell r="L182" t="e">
            <v>#N/A</v>
          </cell>
        </row>
        <row r="184">
          <cell r="C184" t="str">
            <v>III Outlet</v>
          </cell>
        </row>
        <row r="185">
          <cell r="B185">
            <v>1</v>
          </cell>
          <cell r="C185" t="str">
            <v>G.I. Union dia</v>
          </cell>
          <cell r="D185">
            <v>0</v>
          </cell>
          <cell r="E185" t="str">
            <v>0</v>
          </cell>
          <cell r="F185" t="str">
            <v>UN-0</v>
          </cell>
          <cell r="G185" t="str">
            <v>Pcs.</v>
          </cell>
          <cell r="H185">
            <v>1</v>
          </cell>
          <cell r="I185" t="e">
            <v>#N/A</v>
          </cell>
          <cell r="J185" t="e">
            <v>#N/A</v>
          </cell>
          <cell r="K185" t="e">
            <v>#N/A</v>
          </cell>
          <cell r="L185" t="e">
            <v>#N/A</v>
          </cell>
        </row>
        <row r="186">
          <cell r="B186">
            <v>2</v>
          </cell>
          <cell r="C186" t="str">
            <v>G.I. Nipple dia</v>
          </cell>
          <cell r="D186">
            <v>0</v>
          </cell>
          <cell r="E186" t="str">
            <v>0</v>
          </cell>
          <cell r="F186" t="str">
            <v>NIA-0</v>
          </cell>
          <cell r="G186" t="str">
            <v>Pcs.</v>
          </cell>
          <cell r="H186">
            <v>1</v>
          </cell>
          <cell r="I186" t="e">
            <v>#N/A</v>
          </cell>
          <cell r="J186" t="e">
            <v>#N/A</v>
          </cell>
          <cell r="K186" t="e">
            <v>#N/A</v>
          </cell>
          <cell r="L186" t="e">
            <v>#N/A</v>
          </cell>
        </row>
        <row r="187">
          <cell r="B187">
            <v>3</v>
          </cell>
          <cell r="C187" t="str">
            <v>G.I. Reducing Tee dia 1/2 X</v>
          </cell>
          <cell r="D187">
            <v>0</v>
          </cell>
          <cell r="E187" t="str">
            <v>0</v>
          </cell>
          <cell r="F187" t="str">
            <v>UTA-0</v>
          </cell>
          <cell r="G187" t="str">
            <v>Pcs.</v>
          </cell>
          <cell r="H187">
            <v>1</v>
          </cell>
          <cell r="I187" t="e">
            <v>#N/A</v>
          </cell>
          <cell r="J187" t="e">
            <v>#N/A</v>
          </cell>
          <cell r="K187" t="e">
            <v>#N/A</v>
          </cell>
          <cell r="L187" t="e">
            <v>#N/A</v>
          </cell>
        </row>
        <row r="188">
          <cell r="B188">
            <v>4</v>
          </cell>
          <cell r="C188" t="str">
            <v>G.I. Equal Tee dia</v>
          </cell>
          <cell r="D188">
            <v>1</v>
          </cell>
          <cell r="E188" t="str">
            <v>1/2"</v>
          </cell>
          <cell r="F188" t="str">
            <v>ET-1</v>
          </cell>
          <cell r="G188" t="str">
            <v>Pcs.</v>
          </cell>
          <cell r="H188">
            <v>1</v>
          </cell>
          <cell r="I188">
            <v>46.26</v>
          </cell>
          <cell r="J188">
            <v>46.26</v>
          </cell>
          <cell r="K188">
            <v>46.26</v>
          </cell>
          <cell r="L188">
            <v>0</v>
          </cell>
        </row>
        <row r="189">
          <cell r="B189">
            <v>5</v>
          </cell>
          <cell r="C189" t="str">
            <v>Brass Union dia</v>
          </cell>
          <cell r="D189">
            <v>0</v>
          </cell>
          <cell r="E189" t="str">
            <v>0</v>
          </cell>
          <cell r="F189" t="str">
            <v>BU-0</v>
          </cell>
          <cell r="G189" t="str">
            <v>Pcs.</v>
          </cell>
          <cell r="H189">
            <v>1</v>
          </cell>
          <cell r="I189" t="e">
            <v>#N/A</v>
          </cell>
          <cell r="J189" t="e">
            <v>#N/A</v>
          </cell>
          <cell r="K189" t="e">
            <v>#N/A</v>
          </cell>
          <cell r="L189" t="e">
            <v>#N/A</v>
          </cell>
        </row>
        <row r="190">
          <cell r="B190">
            <v>6</v>
          </cell>
          <cell r="C190" t="str">
            <v>G.I. Pipe dia</v>
          </cell>
          <cell r="D190">
            <v>1</v>
          </cell>
          <cell r="E190" t="str">
            <v>1/2"</v>
          </cell>
          <cell r="F190" t="str">
            <v>GP-1</v>
          </cell>
          <cell r="G190" t="str">
            <v>Mtr.</v>
          </cell>
          <cell r="H190">
            <v>0.7</v>
          </cell>
          <cell r="I190">
            <v>110.08</v>
          </cell>
          <cell r="J190">
            <v>77.055999999999997</v>
          </cell>
          <cell r="K190">
            <v>77.055999999999997</v>
          </cell>
          <cell r="L190">
            <v>0</v>
          </cell>
        </row>
        <row r="191">
          <cell r="B191">
            <v>7</v>
          </cell>
          <cell r="C191" t="str">
            <v>G.I. Pipe dia</v>
          </cell>
          <cell r="D191">
            <v>0</v>
          </cell>
          <cell r="E191" t="str">
            <v>0</v>
          </cell>
          <cell r="F191" t="str">
            <v>GP-0</v>
          </cell>
          <cell r="G191" t="str">
            <v>Mtr.</v>
          </cell>
          <cell r="H191">
            <v>1.6</v>
          </cell>
          <cell r="I191" t="e">
            <v>#N/A</v>
          </cell>
          <cell r="J191" t="e">
            <v>#N/A</v>
          </cell>
          <cell r="K191" t="e">
            <v>#N/A</v>
          </cell>
          <cell r="L191" t="e">
            <v>#N/A</v>
          </cell>
        </row>
        <row r="192">
          <cell r="H192" t="str">
            <v>Sub-Total C</v>
          </cell>
          <cell r="J192">
            <v>0</v>
          </cell>
          <cell r="K192">
            <v>0</v>
          </cell>
          <cell r="L192">
            <v>0</v>
          </cell>
        </row>
        <row r="193">
          <cell r="H193" t="str">
            <v>Total (A+B+C)</v>
          </cell>
          <cell r="J193">
            <v>27736.319487999997</v>
          </cell>
          <cell r="K193">
            <v>20519.413</v>
          </cell>
          <cell r="L193">
            <v>7216.9064879999996</v>
          </cell>
        </row>
        <row r="195">
          <cell r="C195" t="str">
            <v>Total Nos. of Collection Chambers:</v>
          </cell>
          <cell r="J195">
            <v>0</v>
          </cell>
        </row>
        <row r="196">
          <cell r="C196" t="str">
            <v>Total Cost (in Rs.)</v>
          </cell>
          <cell r="J196">
            <v>0</v>
          </cell>
        </row>
      </sheetData>
      <sheetData sheetId="24"/>
      <sheetData sheetId="25">
        <row r="2">
          <cell r="B2" t="str">
            <v>Table A.9 : Cost Estimation of Interruption Chamber</v>
          </cell>
          <cell r="L2" t="str">
            <v>SP-Gul-Kala Pahara-Gr</v>
          </cell>
        </row>
        <row r="4">
          <cell r="B4" t="str">
            <v>Office of the District Development Committee, Gulmi</v>
          </cell>
        </row>
        <row r="5">
          <cell r="B5" t="str">
            <v>TYPE OF STRUCTURE</v>
          </cell>
          <cell r="G5" t="str">
            <v>INTERRUPTION CHAMBER</v>
          </cell>
          <cell r="J5" t="str">
            <v xml:space="preserve"> No. : </v>
          </cell>
          <cell r="K5">
            <v>1</v>
          </cell>
        </row>
        <row r="6">
          <cell r="B6" t="str">
            <v>NUMBER OF STRUCTURES</v>
          </cell>
          <cell r="G6">
            <v>0</v>
          </cell>
        </row>
        <row r="7">
          <cell r="B7" t="str">
            <v>SCHEME NAME</v>
          </cell>
          <cell r="G7" t="str">
            <v>Tamghas WSSP</v>
          </cell>
        </row>
        <row r="8">
          <cell r="B8" t="str">
            <v>LOCATION</v>
          </cell>
          <cell r="G8" t="str">
            <v>Ward No.</v>
          </cell>
          <cell r="H8" t="str">
            <v>1, 2, 3 &amp; 4</v>
          </cell>
          <cell r="I8" t="str">
            <v>VDC :</v>
          </cell>
          <cell r="J8" t="str">
            <v>Tamghas</v>
          </cell>
        </row>
        <row r="10">
          <cell r="B10" t="str">
            <v>S. No.</v>
          </cell>
          <cell r="C10" t="str">
            <v>Description of Items</v>
          </cell>
          <cell r="F10" t="str">
            <v>Code</v>
          </cell>
          <cell r="G10" t="str">
            <v>Units</v>
          </cell>
          <cell r="H10" t="str">
            <v>Quantity</v>
          </cell>
          <cell r="I10" t="str">
            <v>Rate</v>
          </cell>
          <cell r="J10" t="str">
            <v xml:space="preserve">Total </v>
          </cell>
          <cell r="K10" t="str">
            <v>Cost Contribution</v>
          </cell>
        </row>
        <row r="11">
          <cell r="I11" t="str">
            <v>Rs.</v>
          </cell>
          <cell r="J11" t="str">
            <v>Amount Rs.</v>
          </cell>
          <cell r="K11" t="str">
            <v xml:space="preserve">Cash </v>
          </cell>
          <cell r="L11" t="str">
            <v>Kind</v>
          </cell>
        </row>
        <row r="13">
          <cell r="B13" t="str">
            <v>A.</v>
          </cell>
          <cell r="C13" t="str">
            <v>Construction Materials</v>
          </cell>
        </row>
        <row r="15">
          <cell r="B15">
            <v>1</v>
          </cell>
          <cell r="C15" t="str">
            <v>Stones (Blocks + Bonds)</v>
          </cell>
          <cell r="F15" t="str">
            <v>M-01</v>
          </cell>
          <cell r="G15" t="str">
            <v>m3</v>
          </cell>
          <cell r="H15">
            <v>3.79</v>
          </cell>
          <cell r="I15">
            <v>1000</v>
          </cell>
          <cell r="J15">
            <v>3790</v>
          </cell>
          <cell r="K15">
            <v>0</v>
          </cell>
          <cell r="L15">
            <v>3790</v>
          </cell>
        </row>
        <row r="16">
          <cell r="B16">
            <v>2</v>
          </cell>
          <cell r="C16" t="str">
            <v>Aggregate (5-25)</v>
          </cell>
          <cell r="F16" t="str">
            <v>M-02</v>
          </cell>
          <cell r="G16" t="str">
            <v>m3</v>
          </cell>
          <cell r="H16">
            <v>1.1599999999999999</v>
          </cell>
          <cell r="I16">
            <v>1475</v>
          </cell>
          <cell r="J16">
            <v>1710.9999999999998</v>
          </cell>
          <cell r="K16">
            <v>0</v>
          </cell>
          <cell r="L16">
            <v>1710.9999999999998</v>
          </cell>
        </row>
        <row r="17">
          <cell r="B17">
            <v>3</v>
          </cell>
          <cell r="C17" t="str">
            <v>Sand</v>
          </cell>
          <cell r="F17" t="str">
            <v>M-03</v>
          </cell>
          <cell r="G17" t="str">
            <v>m3</v>
          </cell>
          <cell r="H17">
            <v>2.54</v>
          </cell>
          <cell r="I17">
            <v>500</v>
          </cell>
          <cell r="J17">
            <v>1270</v>
          </cell>
          <cell r="K17">
            <v>1270</v>
          </cell>
          <cell r="L17">
            <v>0</v>
          </cell>
        </row>
        <row r="18">
          <cell r="B18">
            <v>4</v>
          </cell>
          <cell r="C18" t="str">
            <v>Cement</v>
          </cell>
          <cell r="F18" t="str">
            <v>M-04</v>
          </cell>
          <cell r="G18" t="str">
            <v>bags</v>
          </cell>
          <cell r="H18">
            <v>18</v>
          </cell>
          <cell r="I18">
            <v>355.3</v>
          </cell>
          <cell r="J18">
            <v>6395.4000000000005</v>
          </cell>
          <cell r="K18">
            <v>6395.4000000000005</v>
          </cell>
          <cell r="L18">
            <v>0</v>
          </cell>
        </row>
        <row r="19">
          <cell r="B19">
            <v>5</v>
          </cell>
          <cell r="C19" t="str">
            <v>Nails</v>
          </cell>
          <cell r="F19" t="str">
            <v>M-06</v>
          </cell>
          <cell r="G19" t="str">
            <v>Kg.</v>
          </cell>
          <cell r="H19">
            <v>0.7</v>
          </cell>
          <cell r="I19">
            <v>77</v>
          </cell>
          <cell r="J19">
            <v>53.9</v>
          </cell>
          <cell r="K19">
            <v>53.9</v>
          </cell>
          <cell r="L19">
            <v>0</v>
          </cell>
        </row>
        <row r="20">
          <cell r="B20">
            <v>6</v>
          </cell>
          <cell r="C20" t="str">
            <v>Reinforement Bar - 6 mm</v>
          </cell>
          <cell r="F20" t="str">
            <v>M-09</v>
          </cell>
          <cell r="G20" t="str">
            <v>Kg.</v>
          </cell>
          <cell r="H20">
            <v>18.61</v>
          </cell>
          <cell r="I20">
            <v>13.200000000000001</v>
          </cell>
          <cell r="J20">
            <v>245.65200000000002</v>
          </cell>
          <cell r="K20">
            <v>245.65200000000002</v>
          </cell>
          <cell r="L20">
            <v>0</v>
          </cell>
        </row>
        <row r="21">
          <cell r="B21">
            <v>7</v>
          </cell>
          <cell r="C21" t="str">
            <v>Polythene Sheet (90 cm)</v>
          </cell>
          <cell r="F21" t="str">
            <v>M-07</v>
          </cell>
          <cell r="G21" t="str">
            <v>Mtr.</v>
          </cell>
          <cell r="H21">
            <v>2.1</v>
          </cell>
          <cell r="I21">
            <v>36.300000000000004</v>
          </cell>
          <cell r="J21">
            <v>76.230000000000018</v>
          </cell>
          <cell r="K21">
            <v>76.230000000000018</v>
          </cell>
          <cell r="L21">
            <v>0</v>
          </cell>
        </row>
        <row r="22">
          <cell r="B22">
            <v>8</v>
          </cell>
          <cell r="C22" t="str">
            <v>Binding Wire</v>
          </cell>
          <cell r="F22" t="str">
            <v>M-10</v>
          </cell>
          <cell r="G22" t="str">
            <v>Kg.</v>
          </cell>
          <cell r="H22">
            <v>0.2</v>
          </cell>
          <cell r="I22">
            <v>49.500000000000007</v>
          </cell>
          <cell r="J22">
            <v>9.9000000000000021</v>
          </cell>
          <cell r="K22">
            <v>9.9000000000000021</v>
          </cell>
          <cell r="L22">
            <v>0</v>
          </cell>
        </row>
        <row r="23">
          <cell r="B23">
            <v>9</v>
          </cell>
          <cell r="C23" t="str">
            <v>Chicken Wire Mesh (90 cm)</v>
          </cell>
          <cell r="F23" t="str">
            <v>M-11</v>
          </cell>
          <cell r="G23" t="str">
            <v>Mtr.</v>
          </cell>
          <cell r="H23">
            <v>0.6</v>
          </cell>
          <cell r="I23">
            <v>44</v>
          </cell>
          <cell r="J23">
            <v>26.4</v>
          </cell>
          <cell r="K23">
            <v>26.4</v>
          </cell>
          <cell r="L23">
            <v>0</v>
          </cell>
        </row>
        <row r="24">
          <cell r="B24">
            <v>10</v>
          </cell>
          <cell r="C24" t="str">
            <v>Circular Slab Frame (60 cm dia)</v>
          </cell>
          <cell r="F24" t="str">
            <v>M-12</v>
          </cell>
          <cell r="G24" t="str">
            <v>Pcs</v>
          </cell>
          <cell r="H24">
            <v>2</v>
          </cell>
          <cell r="I24">
            <v>1000</v>
          </cell>
          <cell r="J24">
            <v>2000</v>
          </cell>
          <cell r="K24">
            <v>2000</v>
          </cell>
          <cell r="L24">
            <v>0</v>
          </cell>
        </row>
        <row r="25">
          <cell r="B25">
            <v>11</v>
          </cell>
          <cell r="C25" t="str">
            <v>Angle Pole for Fencing</v>
          </cell>
          <cell r="F25" t="str">
            <v>M-13</v>
          </cell>
          <cell r="G25" t="str">
            <v>Pcs</v>
          </cell>
          <cell r="H25">
            <v>10</v>
          </cell>
          <cell r="I25">
            <v>272.45</v>
          </cell>
          <cell r="J25">
            <v>2724.5</v>
          </cell>
          <cell r="K25">
            <v>2724.5</v>
          </cell>
          <cell r="L25">
            <v>0</v>
          </cell>
        </row>
        <row r="26">
          <cell r="B26">
            <v>12</v>
          </cell>
          <cell r="C26" t="str">
            <v>Barbed Wire</v>
          </cell>
          <cell r="F26" t="str">
            <v>M-14</v>
          </cell>
          <cell r="G26" t="str">
            <v>Kg.</v>
          </cell>
          <cell r="H26">
            <v>20</v>
          </cell>
          <cell r="I26">
            <v>45.1</v>
          </cell>
          <cell r="J26">
            <v>902</v>
          </cell>
          <cell r="K26">
            <v>902</v>
          </cell>
          <cell r="L26">
            <v>0</v>
          </cell>
        </row>
        <row r="27">
          <cell r="B27">
            <v>13</v>
          </cell>
          <cell r="C27" t="str">
            <v>Wood for Formwork</v>
          </cell>
          <cell r="F27" t="str">
            <v>M-18</v>
          </cell>
          <cell r="G27" t="str">
            <v>m3</v>
          </cell>
          <cell r="H27">
            <v>2.4400000000000002E-2</v>
          </cell>
          <cell r="I27">
            <v>14115.02</v>
          </cell>
          <cell r="J27">
            <v>344.40648800000002</v>
          </cell>
          <cell r="K27">
            <v>0</v>
          </cell>
          <cell r="L27">
            <v>344.40648800000002</v>
          </cell>
        </row>
        <row r="28">
          <cell r="H28" t="str">
            <v>Sub-Total A</v>
          </cell>
          <cell r="J28">
            <v>19549.388488000001</v>
          </cell>
          <cell r="K28">
            <v>13703.982</v>
          </cell>
          <cell r="L28">
            <v>5845.4064879999996</v>
          </cell>
        </row>
        <row r="30">
          <cell r="B30" t="str">
            <v>B.</v>
          </cell>
          <cell r="C30" t="str">
            <v>Labour</v>
          </cell>
        </row>
        <row r="32">
          <cell r="B32">
            <v>1</v>
          </cell>
          <cell r="C32" t="str">
            <v>Skilled Labour</v>
          </cell>
          <cell r="F32" t="str">
            <v>L-1</v>
          </cell>
          <cell r="G32" t="str">
            <v>md</v>
          </cell>
          <cell r="H32">
            <v>10.37</v>
          </cell>
          <cell r="I32">
            <v>205</v>
          </cell>
          <cell r="J32">
            <v>2125.85</v>
          </cell>
          <cell r="K32">
            <v>2125.85</v>
          </cell>
          <cell r="L32">
            <v>0</v>
          </cell>
        </row>
        <row r="33">
          <cell r="B33">
            <v>2</v>
          </cell>
          <cell r="C33" t="str">
            <v>Unskilled Labour (paid)</v>
          </cell>
          <cell r="F33" t="str">
            <v>L-2</v>
          </cell>
          <cell r="G33" t="str">
            <v>md</v>
          </cell>
          <cell r="H33">
            <v>33.14</v>
          </cell>
          <cell r="I33">
            <v>130</v>
          </cell>
          <cell r="J33">
            <v>4308.2</v>
          </cell>
          <cell r="K33">
            <v>4308.2</v>
          </cell>
          <cell r="L33">
            <v>0</v>
          </cell>
        </row>
        <row r="34">
          <cell r="B34">
            <v>3</v>
          </cell>
          <cell r="C34" t="str">
            <v>Unskilled Labour (Village Kind)</v>
          </cell>
          <cell r="F34" t="str">
            <v>L-3</v>
          </cell>
          <cell r="G34" t="str">
            <v>md</v>
          </cell>
          <cell r="H34">
            <v>10.55</v>
          </cell>
          <cell r="I34">
            <v>130</v>
          </cell>
          <cell r="J34">
            <v>1371.5</v>
          </cell>
          <cell r="K34">
            <v>0</v>
          </cell>
          <cell r="L34">
            <v>1371.5</v>
          </cell>
        </row>
        <row r="35">
          <cell r="H35" t="str">
            <v>Sub-Total B</v>
          </cell>
          <cell r="J35">
            <v>7805.5499999999993</v>
          </cell>
          <cell r="K35">
            <v>6434.0499999999993</v>
          </cell>
          <cell r="L35">
            <v>1371.5</v>
          </cell>
        </row>
        <row r="37">
          <cell r="B37" t="str">
            <v>C.</v>
          </cell>
          <cell r="C37" t="str">
            <v>Fittings</v>
          </cell>
        </row>
        <row r="38">
          <cell r="C38" t="str">
            <v>I Inlet</v>
          </cell>
        </row>
        <row r="40">
          <cell r="B40">
            <v>1</v>
          </cell>
          <cell r="C40" t="str">
            <v>Brass Gate Valve dia</v>
          </cell>
          <cell r="D40">
            <v>0</v>
          </cell>
          <cell r="E40" t="str">
            <v>0</v>
          </cell>
          <cell r="F40" t="str">
            <v>GV-0</v>
          </cell>
          <cell r="G40" t="str">
            <v>Pcs.</v>
          </cell>
          <cell r="H40">
            <v>1</v>
          </cell>
          <cell r="I40" t="e">
            <v>#N/A</v>
          </cell>
          <cell r="J40" t="e">
            <v>#N/A</v>
          </cell>
          <cell r="K40" t="e">
            <v>#N/A</v>
          </cell>
          <cell r="L40" t="e">
            <v>#N/A</v>
          </cell>
        </row>
        <row r="41">
          <cell r="B41">
            <v>2</v>
          </cell>
          <cell r="C41" t="str">
            <v>G.I. Equal Tee dia</v>
          </cell>
          <cell r="D41">
            <v>0</v>
          </cell>
          <cell r="E41" t="str">
            <v>0</v>
          </cell>
          <cell r="F41" t="str">
            <v>ET-0</v>
          </cell>
          <cell r="G41" t="str">
            <v>Pcs.</v>
          </cell>
          <cell r="H41">
            <v>1</v>
          </cell>
          <cell r="I41" t="e">
            <v>#N/A</v>
          </cell>
          <cell r="J41" t="e">
            <v>#N/A</v>
          </cell>
          <cell r="K41" t="e">
            <v>#N/A</v>
          </cell>
          <cell r="L41" t="e">
            <v>#N/A</v>
          </cell>
        </row>
        <row r="42">
          <cell r="B42">
            <v>3</v>
          </cell>
          <cell r="C42" t="str">
            <v>G.I. Nipple dia</v>
          </cell>
          <cell r="D42">
            <v>0</v>
          </cell>
          <cell r="E42" t="str">
            <v>0</v>
          </cell>
          <cell r="F42" t="str">
            <v>NIA-0</v>
          </cell>
          <cell r="G42" t="str">
            <v>Pcs.</v>
          </cell>
          <cell r="H42">
            <v>1</v>
          </cell>
          <cell r="I42" t="e">
            <v>#N/A</v>
          </cell>
          <cell r="J42" t="e">
            <v>#N/A</v>
          </cell>
          <cell r="K42" t="e">
            <v>#N/A</v>
          </cell>
          <cell r="L42" t="e">
            <v>#N/A</v>
          </cell>
        </row>
        <row r="43">
          <cell r="B43">
            <v>4</v>
          </cell>
          <cell r="C43" t="str">
            <v>G.I. End Cap dia</v>
          </cell>
          <cell r="D43">
            <v>0</v>
          </cell>
          <cell r="E43" t="str">
            <v>0</v>
          </cell>
          <cell r="F43" t="str">
            <v>EC-0</v>
          </cell>
          <cell r="G43" t="str">
            <v>Pcs.</v>
          </cell>
          <cell r="H43">
            <v>1</v>
          </cell>
          <cell r="I43" t="e">
            <v>#N/A</v>
          </cell>
          <cell r="J43" t="e">
            <v>#N/A</v>
          </cell>
          <cell r="K43" t="e">
            <v>#N/A</v>
          </cell>
          <cell r="L43" t="e">
            <v>#N/A</v>
          </cell>
        </row>
        <row r="44">
          <cell r="B44">
            <v>5</v>
          </cell>
          <cell r="C44" t="str">
            <v>G.I. Elbow dia</v>
          </cell>
          <cell r="D44">
            <v>0</v>
          </cell>
          <cell r="E44" t="str">
            <v>0</v>
          </cell>
          <cell r="F44" t="str">
            <v>EL-0</v>
          </cell>
          <cell r="G44" t="str">
            <v>Pcs.</v>
          </cell>
          <cell r="H44">
            <v>3</v>
          </cell>
          <cell r="I44" t="e">
            <v>#N/A</v>
          </cell>
          <cell r="J44" t="e">
            <v>#N/A</v>
          </cell>
          <cell r="K44" t="e">
            <v>#N/A</v>
          </cell>
          <cell r="L44" t="e">
            <v>#N/A</v>
          </cell>
        </row>
        <row r="45">
          <cell r="B45">
            <v>6</v>
          </cell>
          <cell r="C45" t="str">
            <v>Flange Set/Brass Union</v>
          </cell>
          <cell r="D45">
            <v>0</v>
          </cell>
          <cell r="E45" t="str">
            <v>0</v>
          </cell>
          <cell r="F45" t="str">
            <v>BU-0</v>
          </cell>
          <cell r="G45" t="str">
            <v>Pcs.</v>
          </cell>
          <cell r="H45">
            <v>1</v>
          </cell>
          <cell r="I45" t="e">
            <v>#N/A</v>
          </cell>
          <cell r="J45" t="e">
            <v>#N/A</v>
          </cell>
          <cell r="K45" t="e">
            <v>#N/A</v>
          </cell>
          <cell r="L45" t="e">
            <v>#N/A</v>
          </cell>
        </row>
        <row r="46">
          <cell r="B46">
            <v>7</v>
          </cell>
          <cell r="C46" t="str">
            <v>G.I. Pipe dia</v>
          </cell>
          <cell r="D46">
            <v>0</v>
          </cell>
          <cell r="E46" t="str">
            <v>0</v>
          </cell>
          <cell r="F46" t="str">
            <v>GP-0</v>
          </cell>
          <cell r="G46" t="str">
            <v>Mtr.</v>
          </cell>
          <cell r="H46">
            <v>1.5</v>
          </cell>
          <cell r="I46" t="e">
            <v>#N/A</v>
          </cell>
          <cell r="J46" t="e">
            <v>#N/A</v>
          </cell>
          <cell r="K46" t="e">
            <v>#N/A</v>
          </cell>
          <cell r="L46" t="e">
            <v>#N/A</v>
          </cell>
        </row>
        <row r="47">
          <cell r="B47">
            <v>8</v>
          </cell>
          <cell r="C47" t="str">
            <v>G.I. Pipe dia</v>
          </cell>
          <cell r="D47">
            <v>0</v>
          </cell>
          <cell r="E47" t="str">
            <v>0</v>
          </cell>
          <cell r="F47" t="str">
            <v>GP-0</v>
          </cell>
          <cell r="G47" t="str">
            <v>Mtr.</v>
          </cell>
          <cell r="H47">
            <v>0.4</v>
          </cell>
          <cell r="I47" t="e">
            <v>#N/A</v>
          </cell>
          <cell r="J47" t="e">
            <v>#N/A</v>
          </cell>
          <cell r="K47" t="e">
            <v>#N/A</v>
          </cell>
          <cell r="L47" t="e">
            <v>#N/A</v>
          </cell>
        </row>
        <row r="49">
          <cell r="C49" t="str">
            <v>II Wash Out</v>
          </cell>
        </row>
        <row r="50">
          <cell r="B50">
            <v>1</v>
          </cell>
          <cell r="C50" t="str">
            <v>G.I. End Cap dia</v>
          </cell>
          <cell r="D50">
            <v>0</v>
          </cell>
          <cell r="E50" t="str">
            <v>0</v>
          </cell>
          <cell r="F50" t="str">
            <v>EC-0</v>
          </cell>
          <cell r="G50" t="str">
            <v>Pcs.</v>
          </cell>
          <cell r="H50">
            <v>1</v>
          </cell>
          <cell r="I50" t="e">
            <v>#N/A</v>
          </cell>
          <cell r="J50" t="e">
            <v>#N/A</v>
          </cell>
          <cell r="K50" t="e">
            <v>#N/A</v>
          </cell>
          <cell r="L50" t="e">
            <v>#N/A</v>
          </cell>
        </row>
        <row r="51">
          <cell r="B51">
            <v>2</v>
          </cell>
          <cell r="C51" t="str">
            <v>G.I. Pipe dia</v>
          </cell>
          <cell r="D51">
            <v>0</v>
          </cell>
          <cell r="E51" t="str">
            <v>0</v>
          </cell>
          <cell r="F51" t="str">
            <v>GP-0</v>
          </cell>
          <cell r="G51" t="str">
            <v>Mtr.</v>
          </cell>
          <cell r="H51">
            <v>0.6</v>
          </cell>
          <cell r="I51" t="e">
            <v>#N/A</v>
          </cell>
          <cell r="J51" t="e">
            <v>#N/A</v>
          </cell>
          <cell r="K51" t="e">
            <v>#N/A</v>
          </cell>
          <cell r="L51" t="e">
            <v>#N/A</v>
          </cell>
        </row>
        <row r="52">
          <cell r="B52">
            <v>3</v>
          </cell>
          <cell r="C52" t="str">
            <v>HDPE Pipe dia 63mm / 4 Kgf</v>
          </cell>
          <cell r="D52">
            <v>0</v>
          </cell>
          <cell r="E52" t="str">
            <v>0</v>
          </cell>
          <cell r="F52" t="str">
            <v>HPA-0</v>
          </cell>
          <cell r="G52" t="str">
            <v>Mtr.</v>
          </cell>
          <cell r="H52">
            <v>5</v>
          </cell>
          <cell r="I52" t="e">
            <v>#N/A</v>
          </cell>
          <cell r="J52" t="e">
            <v>#N/A</v>
          </cell>
          <cell r="K52" t="e">
            <v>#N/A</v>
          </cell>
          <cell r="L52" t="e">
            <v>#N/A</v>
          </cell>
        </row>
        <row r="54">
          <cell r="C54" t="str">
            <v>III Outlet</v>
          </cell>
        </row>
        <row r="55">
          <cell r="B55">
            <v>1</v>
          </cell>
          <cell r="C55" t="str">
            <v>G.I. Union dia</v>
          </cell>
          <cell r="D55">
            <v>0</v>
          </cell>
          <cell r="E55" t="str">
            <v>0</v>
          </cell>
          <cell r="F55" t="str">
            <v>UN-0</v>
          </cell>
          <cell r="G55" t="str">
            <v>Pcs.</v>
          </cell>
          <cell r="H55">
            <v>1</v>
          </cell>
          <cell r="I55" t="e">
            <v>#N/A</v>
          </cell>
          <cell r="J55" t="e">
            <v>#N/A</v>
          </cell>
          <cell r="K55" t="e">
            <v>#N/A</v>
          </cell>
          <cell r="L55" t="e">
            <v>#N/A</v>
          </cell>
        </row>
        <row r="56">
          <cell r="B56">
            <v>2</v>
          </cell>
          <cell r="C56" t="str">
            <v>G.I. Nipple dia</v>
          </cell>
          <cell r="D56">
            <v>0</v>
          </cell>
          <cell r="E56" t="str">
            <v>0</v>
          </cell>
          <cell r="F56" t="str">
            <v>NIA-0</v>
          </cell>
          <cell r="G56" t="str">
            <v>Pcs.</v>
          </cell>
          <cell r="H56">
            <v>1</v>
          </cell>
          <cell r="I56" t="e">
            <v>#N/A</v>
          </cell>
          <cell r="J56" t="e">
            <v>#N/A</v>
          </cell>
          <cell r="K56" t="e">
            <v>#N/A</v>
          </cell>
          <cell r="L56" t="e">
            <v>#N/A</v>
          </cell>
        </row>
        <row r="57">
          <cell r="B57">
            <v>3</v>
          </cell>
          <cell r="C57" t="str">
            <v>G.I. Reducing Tee dia 1/2 in. X</v>
          </cell>
          <cell r="D57">
            <v>0</v>
          </cell>
          <cell r="E57" t="str">
            <v>0</v>
          </cell>
          <cell r="F57" t="str">
            <v>UTA-0</v>
          </cell>
          <cell r="G57" t="str">
            <v>Pcs.</v>
          </cell>
          <cell r="H57">
            <v>1</v>
          </cell>
          <cell r="I57" t="e">
            <v>#N/A</v>
          </cell>
          <cell r="J57" t="e">
            <v>#N/A</v>
          </cell>
          <cell r="K57" t="e">
            <v>#N/A</v>
          </cell>
          <cell r="L57" t="e">
            <v>#N/A</v>
          </cell>
        </row>
        <row r="58">
          <cell r="B58">
            <v>4</v>
          </cell>
          <cell r="C58" t="str">
            <v>G.I. Equal Tee dia</v>
          </cell>
          <cell r="D58">
            <v>1</v>
          </cell>
          <cell r="E58" t="str">
            <v>1/2"</v>
          </cell>
          <cell r="F58" t="str">
            <v>ET-1</v>
          </cell>
          <cell r="G58" t="str">
            <v>Pcs.</v>
          </cell>
          <cell r="H58">
            <v>1</v>
          </cell>
          <cell r="I58">
            <v>46.26</v>
          </cell>
          <cell r="J58">
            <v>46.26</v>
          </cell>
          <cell r="K58">
            <v>46.26</v>
          </cell>
          <cell r="L58">
            <v>0</v>
          </cell>
        </row>
        <row r="59">
          <cell r="B59">
            <v>5</v>
          </cell>
          <cell r="C59" t="str">
            <v>Flange Set/Brass Union</v>
          </cell>
          <cell r="D59">
            <v>0</v>
          </cell>
          <cell r="E59" t="str">
            <v>0</v>
          </cell>
          <cell r="F59" t="str">
            <v>BU-0</v>
          </cell>
          <cell r="G59" t="str">
            <v>Pcs.</v>
          </cell>
          <cell r="H59">
            <v>1</v>
          </cell>
          <cell r="I59" t="e">
            <v>#N/A</v>
          </cell>
          <cell r="J59" t="e">
            <v>#N/A</v>
          </cell>
          <cell r="K59" t="e">
            <v>#N/A</v>
          </cell>
          <cell r="L59" t="e">
            <v>#N/A</v>
          </cell>
        </row>
        <row r="60">
          <cell r="B60">
            <v>6</v>
          </cell>
          <cell r="C60" t="str">
            <v xml:space="preserve">G.I. Pipe dia </v>
          </cell>
          <cell r="D60">
            <v>1</v>
          </cell>
          <cell r="E60" t="str">
            <v>1/2"</v>
          </cell>
          <cell r="F60" t="str">
            <v>GP-1</v>
          </cell>
          <cell r="G60" t="str">
            <v>Mtr.</v>
          </cell>
          <cell r="H60">
            <v>0.7</v>
          </cell>
          <cell r="I60">
            <v>110.08</v>
          </cell>
          <cell r="J60">
            <v>77.055999999999997</v>
          </cell>
          <cell r="K60">
            <v>77.055999999999997</v>
          </cell>
          <cell r="L60">
            <v>0</v>
          </cell>
        </row>
        <row r="61">
          <cell r="B61">
            <v>7</v>
          </cell>
          <cell r="C61" t="str">
            <v>G.I. Pipe dia</v>
          </cell>
          <cell r="D61">
            <v>0</v>
          </cell>
          <cell r="E61" t="str">
            <v>0</v>
          </cell>
          <cell r="F61" t="str">
            <v>GP-0</v>
          </cell>
          <cell r="G61" t="str">
            <v>Mtr.</v>
          </cell>
          <cell r="H61">
            <v>1</v>
          </cell>
          <cell r="I61" t="e">
            <v>#N/A</v>
          </cell>
          <cell r="J61" t="e">
            <v>#N/A</v>
          </cell>
          <cell r="K61" t="e">
            <v>#N/A</v>
          </cell>
          <cell r="L61" t="e">
            <v>#N/A</v>
          </cell>
        </row>
        <row r="62">
          <cell r="H62" t="str">
            <v>Sub-Total C</v>
          </cell>
          <cell r="J62">
            <v>0</v>
          </cell>
          <cell r="K62">
            <v>0</v>
          </cell>
          <cell r="L62">
            <v>0</v>
          </cell>
        </row>
        <row r="63">
          <cell r="H63" t="str">
            <v>Total (A+B+C)</v>
          </cell>
          <cell r="J63">
            <v>27354.938488</v>
          </cell>
          <cell r="K63">
            <v>20138.031999999999</v>
          </cell>
          <cell r="L63">
            <v>7216.9064879999996</v>
          </cell>
        </row>
        <row r="65">
          <cell r="C65" t="str">
            <v>Total Nos. of Interruption Chambers:</v>
          </cell>
          <cell r="J65">
            <v>0</v>
          </cell>
        </row>
        <row r="66">
          <cell r="C66" t="str">
            <v>Total Cost (in Rs.)</v>
          </cell>
          <cell r="J66">
            <v>0</v>
          </cell>
        </row>
        <row r="70">
          <cell r="B70" t="str">
            <v>Table A.9 : Cost Estimation of Interruption Chamber</v>
          </cell>
          <cell r="L70" t="str">
            <v>SP-Gul-Kala Pahara-Gr</v>
          </cell>
        </row>
        <row r="72">
          <cell r="B72" t="str">
            <v>Office of the District Development Committee, Gulmi</v>
          </cell>
        </row>
        <row r="73">
          <cell r="B73" t="str">
            <v>TYPE OF STRUCTURE</v>
          </cell>
          <cell r="G73" t="str">
            <v>INTERRUPTION CHAMBER</v>
          </cell>
          <cell r="J73" t="str">
            <v xml:space="preserve"> No. : </v>
          </cell>
          <cell r="K73">
            <v>2</v>
          </cell>
        </row>
        <row r="74">
          <cell r="B74" t="str">
            <v>NUMBER OF STRUCTURES</v>
          </cell>
          <cell r="G74">
            <v>0</v>
          </cell>
        </row>
        <row r="75">
          <cell r="B75" t="str">
            <v>SCHEME NAME</v>
          </cell>
          <cell r="G75" t="str">
            <v>Tamghas WSSP</v>
          </cell>
        </row>
        <row r="76">
          <cell r="B76" t="str">
            <v>LOCATION</v>
          </cell>
          <cell r="G76" t="str">
            <v>Ward No.</v>
          </cell>
          <cell r="H76" t="str">
            <v>1, 2, 3 &amp; 4</v>
          </cell>
          <cell r="I76" t="str">
            <v>VDC :</v>
          </cell>
          <cell r="J76" t="str">
            <v>Tamghas</v>
          </cell>
        </row>
        <row r="78">
          <cell r="B78" t="str">
            <v>S. No.</v>
          </cell>
          <cell r="C78" t="str">
            <v>Description of Items</v>
          </cell>
          <cell r="F78" t="str">
            <v>Code</v>
          </cell>
          <cell r="G78" t="str">
            <v>Units</v>
          </cell>
          <cell r="H78" t="str">
            <v>Quantity</v>
          </cell>
          <cell r="I78" t="str">
            <v>Rate</v>
          </cell>
          <cell r="J78" t="str">
            <v xml:space="preserve">Total </v>
          </cell>
          <cell r="K78" t="str">
            <v>Cost Contribution</v>
          </cell>
        </row>
        <row r="79">
          <cell r="I79" t="str">
            <v>Rs.</v>
          </cell>
          <cell r="J79" t="str">
            <v>Amount Rs.</v>
          </cell>
          <cell r="K79" t="str">
            <v xml:space="preserve">Cash </v>
          </cell>
          <cell r="L79" t="str">
            <v>Kind</v>
          </cell>
        </row>
        <row r="81">
          <cell r="B81" t="str">
            <v>A.</v>
          </cell>
          <cell r="C81" t="str">
            <v>Construction Materials</v>
          </cell>
        </row>
        <row r="83">
          <cell r="B83">
            <v>1</v>
          </cell>
          <cell r="C83" t="str">
            <v>Stones (Blocks + Bonds)</v>
          </cell>
          <cell r="F83" t="str">
            <v>M-01</v>
          </cell>
          <cell r="G83" t="str">
            <v>m3</v>
          </cell>
          <cell r="H83">
            <v>3.79</v>
          </cell>
          <cell r="I83">
            <v>1000</v>
          </cell>
          <cell r="J83">
            <v>3790</v>
          </cell>
          <cell r="K83">
            <v>0</v>
          </cell>
          <cell r="L83">
            <v>3790</v>
          </cell>
        </row>
        <row r="84">
          <cell r="B84">
            <v>2</v>
          </cell>
          <cell r="C84" t="str">
            <v>Aggregate (5-25)</v>
          </cell>
          <cell r="F84" t="str">
            <v>M-02</v>
          </cell>
          <cell r="G84" t="str">
            <v>m3</v>
          </cell>
          <cell r="H84">
            <v>1.1599999999999999</v>
          </cell>
          <cell r="I84">
            <v>1475</v>
          </cell>
          <cell r="J84">
            <v>1710.9999999999998</v>
          </cell>
          <cell r="K84">
            <v>0</v>
          </cell>
          <cell r="L84">
            <v>1710.9999999999998</v>
          </cell>
        </row>
        <row r="85">
          <cell r="B85">
            <v>3</v>
          </cell>
          <cell r="C85" t="str">
            <v>Sand</v>
          </cell>
          <cell r="F85" t="str">
            <v>M-03</v>
          </cell>
          <cell r="G85" t="str">
            <v>m3</v>
          </cell>
          <cell r="H85">
            <v>2.54</v>
          </cell>
          <cell r="I85">
            <v>500</v>
          </cell>
          <cell r="J85">
            <v>1270</v>
          </cell>
          <cell r="K85">
            <v>1270</v>
          </cell>
          <cell r="L85">
            <v>0</v>
          </cell>
        </row>
        <row r="86">
          <cell r="B86">
            <v>4</v>
          </cell>
          <cell r="C86" t="str">
            <v>Cement</v>
          </cell>
          <cell r="F86" t="str">
            <v>M-04</v>
          </cell>
          <cell r="G86" t="str">
            <v>bags</v>
          </cell>
          <cell r="H86">
            <v>18</v>
          </cell>
          <cell r="I86">
            <v>355.3</v>
          </cell>
          <cell r="J86">
            <v>6395.4000000000005</v>
          </cell>
          <cell r="K86">
            <v>6395.4000000000005</v>
          </cell>
          <cell r="L86">
            <v>0</v>
          </cell>
        </row>
        <row r="87">
          <cell r="B87">
            <v>5</v>
          </cell>
          <cell r="C87" t="str">
            <v>Nails</v>
          </cell>
          <cell r="F87" t="str">
            <v>M-06</v>
          </cell>
          <cell r="G87" t="str">
            <v>Kg.</v>
          </cell>
          <cell r="H87">
            <v>0.7</v>
          </cell>
          <cell r="I87">
            <v>77</v>
          </cell>
          <cell r="J87">
            <v>53.9</v>
          </cell>
          <cell r="K87">
            <v>53.9</v>
          </cell>
          <cell r="L87">
            <v>0</v>
          </cell>
        </row>
        <row r="88">
          <cell r="B88">
            <v>6</v>
          </cell>
          <cell r="C88" t="str">
            <v>Reinforement Bar - 6 mm</v>
          </cell>
          <cell r="F88" t="str">
            <v>M-09</v>
          </cell>
          <cell r="G88" t="str">
            <v>Kg.</v>
          </cell>
          <cell r="H88">
            <v>18.61</v>
          </cell>
          <cell r="I88">
            <v>13.200000000000001</v>
          </cell>
          <cell r="J88">
            <v>245.65200000000002</v>
          </cell>
          <cell r="K88">
            <v>245.65200000000002</v>
          </cell>
          <cell r="L88">
            <v>0</v>
          </cell>
        </row>
        <row r="89">
          <cell r="B89">
            <v>7</v>
          </cell>
          <cell r="C89" t="str">
            <v>Polythene Sheet (90 cm)</v>
          </cell>
          <cell r="F89" t="str">
            <v>M-07</v>
          </cell>
          <cell r="G89" t="str">
            <v>Mtr.</v>
          </cell>
          <cell r="H89">
            <v>2.1</v>
          </cell>
          <cell r="I89">
            <v>36.300000000000004</v>
          </cell>
          <cell r="J89">
            <v>76.230000000000018</v>
          </cell>
          <cell r="K89">
            <v>76.230000000000018</v>
          </cell>
          <cell r="L89">
            <v>0</v>
          </cell>
        </row>
        <row r="90">
          <cell r="B90">
            <v>8</v>
          </cell>
          <cell r="C90" t="str">
            <v>Binding Wire</v>
          </cell>
          <cell r="F90" t="str">
            <v>M-10</v>
          </cell>
          <cell r="G90" t="str">
            <v>Kg.</v>
          </cell>
          <cell r="H90">
            <v>0.2</v>
          </cell>
          <cell r="I90">
            <v>49.500000000000007</v>
          </cell>
          <cell r="J90">
            <v>9.9000000000000021</v>
          </cell>
          <cell r="K90">
            <v>9.9000000000000021</v>
          </cell>
          <cell r="L90">
            <v>0</v>
          </cell>
        </row>
        <row r="91">
          <cell r="B91">
            <v>9</v>
          </cell>
          <cell r="C91" t="str">
            <v>Chicken Wire Mesh (90 cm)</v>
          </cell>
          <cell r="F91" t="str">
            <v>M-11</v>
          </cell>
          <cell r="G91" t="str">
            <v>Mtr.</v>
          </cell>
          <cell r="H91">
            <v>0.6</v>
          </cell>
          <cell r="I91">
            <v>44</v>
          </cell>
          <cell r="J91">
            <v>26.4</v>
          </cell>
          <cell r="K91">
            <v>26.4</v>
          </cell>
          <cell r="L91">
            <v>0</v>
          </cell>
        </row>
        <row r="92">
          <cell r="B92">
            <v>10</v>
          </cell>
          <cell r="C92" t="str">
            <v>Circular Slab Frame (60 cm dia)</v>
          </cell>
          <cell r="F92" t="str">
            <v>M-12</v>
          </cell>
          <cell r="G92" t="str">
            <v>Pcs</v>
          </cell>
          <cell r="H92">
            <v>2</v>
          </cell>
          <cell r="I92">
            <v>1000</v>
          </cell>
          <cell r="J92">
            <v>2000</v>
          </cell>
          <cell r="K92">
            <v>2000</v>
          </cell>
          <cell r="L92">
            <v>0</v>
          </cell>
        </row>
        <row r="93">
          <cell r="B93">
            <v>11</v>
          </cell>
          <cell r="C93" t="str">
            <v>Angle Pole for Fencing</v>
          </cell>
          <cell r="F93" t="str">
            <v>M-13</v>
          </cell>
          <cell r="G93" t="str">
            <v>Pcs</v>
          </cell>
          <cell r="H93">
            <v>10</v>
          </cell>
          <cell r="I93">
            <v>272.45</v>
          </cell>
          <cell r="J93">
            <v>2724.5</v>
          </cell>
          <cell r="K93">
            <v>2724.5</v>
          </cell>
          <cell r="L93">
            <v>0</v>
          </cell>
        </row>
        <row r="94">
          <cell r="B94">
            <v>12</v>
          </cell>
          <cell r="C94" t="str">
            <v>Barbed Wire</v>
          </cell>
          <cell r="F94" t="str">
            <v>M-14</v>
          </cell>
          <cell r="G94" t="str">
            <v>Kg.</v>
          </cell>
          <cell r="H94">
            <v>20</v>
          </cell>
          <cell r="I94">
            <v>45.1</v>
          </cell>
          <cell r="J94">
            <v>902</v>
          </cell>
          <cell r="K94">
            <v>902</v>
          </cell>
          <cell r="L94">
            <v>0</v>
          </cell>
        </row>
        <row r="95">
          <cell r="B95">
            <v>13</v>
          </cell>
          <cell r="C95" t="str">
            <v>Wood for Formwork</v>
          </cell>
          <cell r="F95" t="str">
            <v>M-18</v>
          </cell>
          <cell r="G95" t="str">
            <v>m3</v>
          </cell>
          <cell r="H95">
            <v>2.4400000000000002E-2</v>
          </cell>
          <cell r="I95">
            <v>14115.02</v>
          </cell>
          <cell r="J95">
            <v>344.40648800000002</v>
          </cell>
          <cell r="K95">
            <v>0</v>
          </cell>
          <cell r="L95">
            <v>344.40648800000002</v>
          </cell>
        </row>
        <row r="96">
          <cell r="H96" t="str">
            <v>Sub-Total A</v>
          </cell>
          <cell r="J96">
            <v>19549.388488000001</v>
          </cell>
          <cell r="K96">
            <v>13703.982</v>
          </cell>
          <cell r="L96">
            <v>5845.4064879999996</v>
          </cell>
        </row>
        <row r="98">
          <cell r="B98" t="str">
            <v>B.</v>
          </cell>
          <cell r="C98" t="str">
            <v>Labour</v>
          </cell>
        </row>
        <row r="100">
          <cell r="B100">
            <v>1</v>
          </cell>
          <cell r="C100" t="str">
            <v>Skilled Labour</v>
          </cell>
          <cell r="F100" t="str">
            <v>L-1</v>
          </cell>
          <cell r="G100" t="str">
            <v>md</v>
          </cell>
          <cell r="H100">
            <v>10.37</v>
          </cell>
          <cell r="I100">
            <v>205</v>
          </cell>
          <cell r="J100">
            <v>2125.85</v>
          </cell>
          <cell r="K100">
            <v>2125.85</v>
          </cell>
          <cell r="L100">
            <v>0</v>
          </cell>
        </row>
        <row r="101">
          <cell r="B101">
            <v>2</v>
          </cell>
          <cell r="C101" t="str">
            <v>Unskilled Labour (paid)</v>
          </cell>
          <cell r="F101" t="str">
            <v>L-2</v>
          </cell>
          <cell r="G101" t="str">
            <v>md</v>
          </cell>
          <cell r="H101">
            <v>33.14</v>
          </cell>
          <cell r="I101">
            <v>130</v>
          </cell>
          <cell r="J101">
            <v>4308.2</v>
          </cell>
          <cell r="K101">
            <v>4308.2</v>
          </cell>
          <cell r="L101">
            <v>0</v>
          </cell>
        </row>
        <row r="102">
          <cell r="B102">
            <v>3</v>
          </cell>
          <cell r="C102" t="str">
            <v>Unskilled Labour (Village Kind)</v>
          </cell>
          <cell r="F102" t="str">
            <v>L-3</v>
          </cell>
          <cell r="G102" t="str">
            <v>md</v>
          </cell>
          <cell r="H102">
            <v>10.55</v>
          </cell>
          <cell r="I102">
            <v>130</v>
          </cell>
          <cell r="J102">
            <v>1371.5</v>
          </cell>
          <cell r="K102">
            <v>0</v>
          </cell>
          <cell r="L102">
            <v>1371.5</v>
          </cell>
        </row>
        <row r="103">
          <cell r="H103" t="str">
            <v>Sub-Total B</v>
          </cell>
          <cell r="J103">
            <v>7805.5499999999993</v>
          </cell>
          <cell r="K103">
            <v>6434.0499999999993</v>
          </cell>
          <cell r="L103">
            <v>1371.5</v>
          </cell>
        </row>
        <row r="105">
          <cell r="B105" t="str">
            <v>C.</v>
          </cell>
          <cell r="C105" t="str">
            <v>Fittings</v>
          </cell>
        </row>
        <row r="106">
          <cell r="C106" t="str">
            <v>I Inlet</v>
          </cell>
        </row>
        <row r="108">
          <cell r="B108">
            <v>1</v>
          </cell>
          <cell r="C108" t="str">
            <v>Brass Gate Valve dia</v>
          </cell>
          <cell r="D108">
            <v>0</v>
          </cell>
          <cell r="E108" t="str">
            <v>0</v>
          </cell>
          <cell r="F108" t="str">
            <v>GV-0</v>
          </cell>
          <cell r="G108" t="str">
            <v>Pcs.</v>
          </cell>
          <cell r="H108">
            <v>1</v>
          </cell>
          <cell r="I108" t="e">
            <v>#N/A</v>
          </cell>
          <cell r="J108" t="e">
            <v>#N/A</v>
          </cell>
          <cell r="K108" t="e">
            <v>#N/A</v>
          </cell>
          <cell r="L108" t="e">
            <v>#N/A</v>
          </cell>
        </row>
        <row r="109">
          <cell r="B109">
            <v>2</v>
          </cell>
          <cell r="C109" t="str">
            <v>G.I. Equal Tee dia</v>
          </cell>
          <cell r="D109">
            <v>0</v>
          </cell>
          <cell r="E109" t="str">
            <v>0</v>
          </cell>
          <cell r="F109" t="str">
            <v>ET-0</v>
          </cell>
          <cell r="G109" t="str">
            <v>Pcs.</v>
          </cell>
          <cell r="H109">
            <v>1</v>
          </cell>
          <cell r="I109" t="e">
            <v>#N/A</v>
          </cell>
          <cell r="J109" t="e">
            <v>#N/A</v>
          </cell>
          <cell r="K109" t="e">
            <v>#N/A</v>
          </cell>
          <cell r="L109" t="e">
            <v>#N/A</v>
          </cell>
        </row>
        <row r="110">
          <cell r="B110">
            <v>3</v>
          </cell>
          <cell r="C110" t="str">
            <v>G.I. Nipple dia</v>
          </cell>
          <cell r="D110">
            <v>0</v>
          </cell>
          <cell r="E110" t="str">
            <v>0</v>
          </cell>
          <cell r="F110" t="str">
            <v>NIA-0</v>
          </cell>
          <cell r="G110" t="str">
            <v>Pcs.</v>
          </cell>
          <cell r="H110">
            <v>1</v>
          </cell>
          <cell r="I110" t="e">
            <v>#N/A</v>
          </cell>
          <cell r="J110" t="e">
            <v>#N/A</v>
          </cell>
          <cell r="K110" t="e">
            <v>#N/A</v>
          </cell>
          <cell r="L110" t="e">
            <v>#N/A</v>
          </cell>
        </row>
        <row r="111">
          <cell r="B111">
            <v>4</v>
          </cell>
          <cell r="C111" t="str">
            <v>G.I. End Cap dia</v>
          </cell>
          <cell r="D111">
            <v>0</v>
          </cell>
          <cell r="E111" t="str">
            <v>0</v>
          </cell>
          <cell r="F111" t="str">
            <v>EC-0</v>
          </cell>
          <cell r="G111" t="str">
            <v>Pcs.</v>
          </cell>
          <cell r="H111">
            <v>1</v>
          </cell>
          <cell r="I111" t="e">
            <v>#N/A</v>
          </cell>
          <cell r="J111" t="e">
            <v>#N/A</v>
          </cell>
          <cell r="K111" t="e">
            <v>#N/A</v>
          </cell>
          <cell r="L111" t="e">
            <v>#N/A</v>
          </cell>
        </row>
        <row r="112">
          <cell r="B112">
            <v>5</v>
          </cell>
          <cell r="C112" t="str">
            <v>G.I. Elbow dia</v>
          </cell>
          <cell r="D112">
            <v>0</v>
          </cell>
          <cell r="E112" t="str">
            <v>0</v>
          </cell>
          <cell r="F112" t="str">
            <v>EL-0</v>
          </cell>
          <cell r="G112" t="str">
            <v>Pcs.</v>
          </cell>
          <cell r="H112">
            <v>3</v>
          </cell>
          <cell r="I112" t="e">
            <v>#N/A</v>
          </cell>
          <cell r="J112" t="e">
            <v>#N/A</v>
          </cell>
          <cell r="K112" t="e">
            <v>#N/A</v>
          </cell>
          <cell r="L112" t="e">
            <v>#N/A</v>
          </cell>
        </row>
        <row r="113">
          <cell r="B113">
            <v>6</v>
          </cell>
          <cell r="C113" t="str">
            <v>Flange Set/Brass Union</v>
          </cell>
          <cell r="D113">
            <v>0</v>
          </cell>
          <cell r="E113" t="str">
            <v>0</v>
          </cell>
          <cell r="F113" t="str">
            <v>BU-0</v>
          </cell>
          <cell r="G113" t="str">
            <v>Pcs.</v>
          </cell>
          <cell r="H113">
            <v>1</v>
          </cell>
          <cell r="I113" t="e">
            <v>#N/A</v>
          </cell>
          <cell r="J113" t="e">
            <v>#N/A</v>
          </cell>
          <cell r="K113" t="e">
            <v>#N/A</v>
          </cell>
          <cell r="L113" t="e">
            <v>#N/A</v>
          </cell>
        </row>
        <row r="114">
          <cell r="B114">
            <v>7</v>
          </cell>
          <cell r="C114" t="str">
            <v>G.I. Pipe dia</v>
          </cell>
          <cell r="D114">
            <v>0</v>
          </cell>
          <cell r="E114" t="str">
            <v>0</v>
          </cell>
          <cell r="F114" t="str">
            <v>GP-0</v>
          </cell>
          <cell r="G114" t="str">
            <v>Mtr.</v>
          </cell>
          <cell r="H114">
            <v>1.5</v>
          </cell>
          <cell r="I114" t="e">
            <v>#N/A</v>
          </cell>
          <cell r="J114" t="e">
            <v>#N/A</v>
          </cell>
          <cell r="K114" t="e">
            <v>#N/A</v>
          </cell>
          <cell r="L114" t="e">
            <v>#N/A</v>
          </cell>
        </row>
        <row r="115">
          <cell r="B115">
            <v>8</v>
          </cell>
          <cell r="C115" t="str">
            <v>G.I. Pipe dia</v>
          </cell>
          <cell r="D115">
            <v>0</v>
          </cell>
          <cell r="E115" t="str">
            <v>0</v>
          </cell>
          <cell r="F115" t="str">
            <v>GP-0</v>
          </cell>
          <cell r="G115" t="str">
            <v>Mtr.</v>
          </cell>
          <cell r="H115">
            <v>0.4</v>
          </cell>
          <cell r="I115" t="e">
            <v>#N/A</v>
          </cell>
          <cell r="J115" t="e">
            <v>#N/A</v>
          </cell>
          <cell r="K115" t="e">
            <v>#N/A</v>
          </cell>
          <cell r="L115" t="e">
            <v>#N/A</v>
          </cell>
        </row>
        <row r="117">
          <cell r="C117" t="str">
            <v>II Wash Out</v>
          </cell>
        </row>
        <row r="118">
          <cell r="B118">
            <v>1</v>
          </cell>
          <cell r="C118" t="str">
            <v>G.I. End Cap dia</v>
          </cell>
          <cell r="D118">
            <v>0</v>
          </cell>
          <cell r="E118" t="str">
            <v>0</v>
          </cell>
          <cell r="F118" t="str">
            <v>EC-0</v>
          </cell>
          <cell r="G118" t="str">
            <v>Pcs.</v>
          </cell>
          <cell r="H118">
            <v>1</v>
          </cell>
          <cell r="I118" t="e">
            <v>#N/A</v>
          </cell>
          <cell r="J118" t="e">
            <v>#N/A</v>
          </cell>
          <cell r="K118" t="e">
            <v>#N/A</v>
          </cell>
          <cell r="L118" t="e">
            <v>#N/A</v>
          </cell>
        </row>
        <row r="119">
          <cell r="B119">
            <v>2</v>
          </cell>
          <cell r="C119" t="str">
            <v>G.I. Pipe dia</v>
          </cell>
          <cell r="D119">
            <v>0</v>
          </cell>
          <cell r="E119" t="str">
            <v>0</v>
          </cell>
          <cell r="F119" t="str">
            <v>GP-0</v>
          </cell>
          <cell r="G119" t="str">
            <v>Mtr.</v>
          </cell>
          <cell r="H119">
            <v>0.6</v>
          </cell>
          <cell r="I119" t="e">
            <v>#N/A</v>
          </cell>
          <cell r="J119" t="e">
            <v>#N/A</v>
          </cell>
          <cell r="K119" t="e">
            <v>#N/A</v>
          </cell>
          <cell r="L119" t="e">
            <v>#N/A</v>
          </cell>
        </row>
        <row r="120">
          <cell r="B120">
            <v>3</v>
          </cell>
          <cell r="C120" t="str">
            <v>HDPE Pipe dia 63mm / 4 Kgf</v>
          </cell>
          <cell r="D120">
            <v>0</v>
          </cell>
          <cell r="E120" t="str">
            <v>0</v>
          </cell>
          <cell r="F120" t="str">
            <v>HPA-0</v>
          </cell>
          <cell r="G120" t="str">
            <v>Mtr.</v>
          </cell>
          <cell r="H120">
            <v>5</v>
          </cell>
          <cell r="I120" t="e">
            <v>#N/A</v>
          </cell>
          <cell r="J120" t="e">
            <v>#N/A</v>
          </cell>
          <cell r="K120" t="e">
            <v>#N/A</v>
          </cell>
          <cell r="L120" t="e">
            <v>#N/A</v>
          </cell>
        </row>
        <row r="122">
          <cell r="C122" t="str">
            <v>III Outlet</v>
          </cell>
        </row>
        <row r="123">
          <cell r="B123">
            <v>1</v>
          </cell>
          <cell r="C123" t="str">
            <v>G.I. Union dia</v>
          </cell>
          <cell r="D123">
            <v>0</v>
          </cell>
          <cell r="E123" t="str">
            <v>0</v>
          </cell>
          <cell r="F123" t="str">
            <v>UN-0</v>
          </cell>
          <cell r="G123" t="str">
            <v>Pcs.</v>
          </cell>
          <cell r="H123">
            <v>1</v>
          </cell>
          <cell r="I123" t="e">
            <v>#N/A</v>
          </cell>
          <cell r="J123" t="e">
            <v>#N/A</v>
          </cell>
          <cell r="K123" t="e">
            <v>#N/A</v>
          </cell>
          <cell r="L123" t="e">
            <v>#N/A</v>
          </cell>
        </row>
        <row r="124">
          <cell r="B124">
            <v>2</v>
          </cell>
          <cell r="C124" t="str">
            <v>G.I. Nipple dia</v>
          </cell>
          <cell r="D124">
            <v>0</v>
          </cell>
          <cell r="E124" t="str">
            <v>0</v>
          </cell>
          <cell r="F124" t="str">
            <v>NIA-0</v>
          </cell>
          <cell r="G124" t="str">
            <v>Pcs.</v>
          </cell>
          <cell r="H124">
            <v>1</v>
          </cell>
          <cell r="I124" t="e">
            <v>#N/A</v>
          </cell>
          <cell r="J124" t="e">
            <v>#N/A</v>
          </cell>
          <cell r="K124" t="e">
            <v>#N/A</v>
          </cell>
          <cell r="L124" t="e">
            <v>#N/A</v>
          </cell>
        </row>
        <row r="125">
          <cell r="B125">
            <v>3</v>
          </cell>
          <cell r="C125" t="str">
            <v>G.I. Reducing Tee dia 1/2 in. X</v>
          </cell>
          <cell r="D125">
            <v>0</v>
          </cell>
          <cell r="E125" t="str">
            <v>0</v>
          </cell>
          <cell r="F125" t="str">
            <v>UTA-0</v>
          </cell>
          <cell r="G125" t="str">
            <v>Pcs.</v>
          </cell>
          <cell r="H125">
            <v>1</v>
          </cell>
          <cell r="I125" t="e">
            <v>#N/A</v>
          </cell>
          <cell r="J125" t="e">
            <v>#N/A</v>
          </cell>
          <cell r="K125" t="e">
            <v>#N/A</v>
          </cell>
          <cell r="L125" t="e">
            <v>#N/A</v>
          </cell>
        </row>
        <row r="126">
          <cell r="B126">
            <v>4</v>
          </cell>
          <cell r="C126" t="str">
            <v>G.I. Equal Tee dia</v>
          </cell>
          <cell r="D126">
            <v>1</v>
          </cell>
          <cell r="E126" t="str">
            <v>1/2"</v>
          </cell>
          <cell r="F126" t="str">
            <v>ET-1</v>
          </cell>
          <cell r="G126" t="str">
            <v>Pcs.</v>
          </cell>
          <cell r="H126">
            <v>1</v>
          </cell>
          <cell r="I126">
            <v>46.26</v>
          </cell>
          <cell r="J126">
            <v>46.26</v>
          </cell>
          <cell r="K126">
            <v>46.26</v>
          </cell>
          <cell r="L126">
            <v>0</v>
          </cell>
        </row>
        <row r="127">
          <cell r="B127">
            <v>5</v>
          </cell>
          <cell r="C127" t="str">
            <v>Flange Set/Brass Union</v>
          </cell>
          <cell r="D127">
            <v>0</v>
          </cell>
          <cell r="E127" t="str">
            <v>0</v>
          </cell>
          <cell r="F127" t="str">
            <v>BU-0</v>
          </cell>
          <cell r="G127" t="str">
            <v>Pcs.</v>
          </cell>
          <cell r="H127">
            <v>1</v>
          </cell>
          <cell r="I127" t="e">
            <v>#N/A</v>
          </cell>
          <cell r="J127" t="e">
            <v>#N/A</v>
          </cell>
          <cell r="K127" t="e">
            <v>#N/A</v>
          </cell>
          <cell r="L127" t="e">
            <v>#N/A</v>
          </cell>
        </row>
        <row r="128">
          <cell r="B128">
            <v>6</v>
          </cell>
          <cell r="C128" t="str">
            <v xml:space="preserve">G.I. Pipe dia </v>
          </cell>
          <cell r="D128">
            <v>1</v>
          </cell>
          <cell r="E128" t="str">
            <v>1/2"</v>
          </cell>
          <cell r="F128" t="str">
            <v>GP-1</v>
          </cell>
          <cell r="G128" t="str">
            <v>Mtr.</v>
          </cell>
          <cell r="H128">
            <v>0.7</v>
          </cell>
          <cell r="I128">
            <v>110.08</v>
          </cell>
          <cell r="J128">
            <v>77.055999999999997</v>
          </cell>
          <cell r="K128">
            <v>77.055999999999997</v>
          </cell>
          <cell r="L128">
            <v>0</v>
          </cell>
        </row>
        <row r="129">
          <cell r="B129">
            <v>7</v>
          </cell>
          <cell r="C129" t="str">
            <v>G.I. Pipe dia</v>
          </cell>
          <cell r="D129">
            <v>0</v>
          </cell>
          <cell r="E129" t="str">
            <v>0</v>
          </cell>
          <cell r="F129" t="str">
            <v>GP-0</v>
          </cell>
          <cell r="G129" t="str">
            <v>Mtr.</v>
          </cell>
          <cell r="H129">
            <v>1</v>
          </cell>
          <cell r="I129" t="e">
            <v>#N/A</v>
          </cell>
          <cell r="J129" t="e">
            <v>#N/A</v>
          </cell>
          <cell r="K129" t="e">
            <v>#N/A</v>
          </cell>
          <cell r="L129" t="e">
            <v>#N/A</v>
          </cell>
        </row>
        <row r="130">
          <cell r="H130" t="str">
            <v>Sub-Total C</v>
          </cell>
          <cell r="J130">
            <v>0</v>
          </cell>
          <cell r="K130">
            <v>0</v>
          </cell>
          <cell r="L130">
            <v>0</v>
          </cell>
        </row>
        <row r="131">
          <cell r="H131" t="str">
            <v>Total (A+B+C)</v>
          </cell>
          <cell r="J131">
            <v>27354.938488</v>
          </cell>
          <cell r="K131">
            <v>20138.031999999999</v>
          </cell>
          <cell r="L131">
            <v>7216.9064879999996</v>
          </cell>
        </row>
        <row r="133">
          <cell r="C133" t="str">
            <v>Total Nos. of Interruption Chambers:</v>
          </cell>
          <cell r="J133">
            <v>0</v>
          </cell>
        </row>
        <row r="134">
          <cell r="C134" t="str">
            <v>Total Cost (in Rs.)</v>
          </cell>
          <cell r="J134">
            <v>0</v>
          </cell>
        </row>
        <row r="138">
          <cell r="B138" t="str">
            <v>Table A.9 : Cost Estimation of Interruption Chamber</v>
          </cell>
          <cell r="L138" t="str">
            <v>SP-Gul-Kala Pahara-Gr</v>
          </cell>
        </row>
        <row r="140">
          <cell r="B140" t="str">
            <v>Office of the District Development Committee, Gulmi</v>
          </cell>
        </row>
        <row r="141">
          <cell r="B141" t="str">
            <v>TYPE OF STRUCTURE</v>
          </cell>
          <cell r="G141" t="str">
            <v>INTERRUPTION CHAMBER</v>
          </cell>
          <cell r="J141" t="str">
            <v xml:space="preserve"> No. : </v>
          </cell>
          <cell r="K141">
            <v>3</v>
          </cell>
        </row>
        <row r="142">
          <cell r="B142" t="str">
            <v>NUMBER OF STRUCTURES</v>
          </cell>
          <cell r="G142">
            <v>0</v>
          </cell>
        </row>
        <row r="143">
          <cell r="B143" t="str">
            <v>SCHEME NAME</v>
          </cell>
          <cell r="G143" t="str">
            <v>Tamghas WSSP</v>
          </cell>
        </row>
        <row r="144">
          <cell r="B144" t="str">
            <v>LOCATION</v>
          </cell>
          <cell r="G144" t="str">
            <v>Ward No.</v>
          </cell>
          <cell r="H144" t="str">
            <v>1, 2, 3 &amp; 4</v>
          </cell>
          <cell r="I144" t="str">
            <v>VDC :</v>
          </cell>
          <cell r="J144" t="str">
            <v>Tamghas</v>
          </cell>
        </row>
        <row r="146">
          <cell r="B146" t="str">
            <v>S. No.</v>
          </cell>
          <cell r="C146" t="str">
            <v>Description of Items</v>
          </cell>
          <cell r="F146" t="str">
            <v>Code</v>
          </cell>
          <cell r="G146" t="str">
            <v>Units</v>
          </cell>
          <cell r="H146" t="str">
            <v>Quantity</v>
          </cell>
          <cell r="I146" t="str">
            <v>Rate</v>
          </cell>
          <cell r="J146" t="str">
            <v xml:space="preserve">Total </v>
          </cell>
          <cell r="K146" t="str">
            <v>Cost Contribution</v>
          </cell>
        </row>
        <row r="147">
          <cell r="I147" t="str">
            <v>Rs.</v>
          </cell>
          <cell r="J147" t="str">
            <v>Amount Rs.</v>
          </cell>
          <cell r="K147" t="str">
            <v xml:space="preserve">Cash </v>
          </cell>
          <cell r="L147" t="str">
            <v>Kind</v>
          </cell>
        </row>
        <row r="149">
          <cell r="B149" t="str">
            <v>A.</v>
          </cell>
          <cell r="C149" t="str">
            <v>Construction Materials</v>
          </cell>
        </row>
        <row r="151">
          <cell r="B151">
            <v>1</v>
          </cell>
          <cell r="C151" t="str">
            <v>Stones (Blocks + Bonds)</v>
          </cell>
          <cell r="F151" t="str">
            <v>M-01</v>
          </cell>
          <cell r="G151" t="str">
            <v>m3</v>
          </cell>
          <cell r="H151">
            <v>3.79</v>
          </cell>
          <cell r="I151">
            <v>1000</v>
          </cell>
          <cell r="J151">
            <v>3790</v>
          </cell>
          <cell r="K151">
            <v>0</v>
          </cell>
          <cell r="L151">
            <v>3790</v>
          </cell>
        </row>
        <row r="152">
          <cell r="B152">
            <v>2</v>
          </cell>
          <cell r="C152" t="str">
            <v>Aggregate (5-25)</v>
          </cell>
          <cell r="F152" t="str">
            <v>M-02</v>
          </cell>
          <cell r="G152" t="str">
            <v>m3</v>
          </cell>
          <cell r="H152">
            <v>1.1599999999999999</v>
          </cell>
          <cell r="I152">
            <v>1475</v>
          </cell>
          <cell r="J152">
            <v>1710.9999999999998</v>
          </cell>
          <cell r="K152">
            <v>0</v>
          </cell>
          <cell r="L152">
            <v>1710.9999999999998</v>
          </cell>
        </row>
        <row r="153">
          <cell r="B153">
            <v>3</v>
          </cell>
          <cell r="C153" t="str">
            <v>Sand</v>
          </cell>
          <cell r="F153" t="str">
            <v>M-03</v>
          </cell>
          <cell r="G153" t="str">
            <v>m3</v>
          </cell>
          <cell r="H153">
            <v>2.54</v>
          </cell>
          <cell r="I153">
            <v>500</v>
          </cell>
          <cell r="J153">
            <v>1270</v>
          </cell>
          <cell r="K153">
            <v>1270</v>
          </cell>
          <cell r="L153">
            <v>0</v>
          </cell>
        </row>
        <row r="154">
          <cell r="B154">
            <v>4</v>
          </cell>
          <cell r="C154" t="str">
            <v>Cement</v>
          </cell>
          <cell r="F154" t="str">
            <v>M-04</v>
          </cell>
          <cell r="G154" t="str">
            <v>bags</v>
          </cell>
          <cell r="H154">
            <v>18</v>
          </cell>
          <cell r="I154">
            <v>355.3</v>
          </cell>
          <cell r="J154">
            <v>6395.4000000000005</v>
          </cell>
          <cell r="K154">
            <v>6395.4000000000005</v>
          </cell>
          <cell r="L154">
            <v>0</v>
          </cell>
        </row>
        <row r="155">
          <cell r="B155">
            <v>5</v>
          </cell>
          <cell r="C155" t="str">
            <v>Nails</v>
          </cell>
          <cell r="F155" t="str">
            <v>M-06</v>
          </cell>
          <cell r="G155" t="str">
            <v>Kg.</v>
          </cell>
          <cell r="H155">
            <v>0.7</v>
          </cell>
          <cell r="I155">
            <v>77</v>
          </cell>
          <cell r="J155">
            <v>53.9</v>
          </cell>
          <cell r="K155">
            <v>53.9</v>
          </cell>
          <cell r="L155">
            <v>0</v>
          </cell>
        </row>
        <row r="156">
          <cell r="B156">
            <v>6</v>
          </cell>
          <cell r="C156" t="str">
            <v>Reinforement Bar - 6 mm</v>
          </cell>
          <cell r="F156" t="str">
            <v>M-09</v>
          </cell>
          <cell r="G156" t="str">
            <v>Kg.</v>
          </cell>
          <cell r="H156">
            <v>18.61</v>
          </cell>
          <cell r="I156">
            <v>13.200000000000001</v>
          </cell>
          <cell r="J156">
            <v>245.65200000000002</v>
          </cell>
          <cell r="K156">
            <v>245.65200000000002</v>
          </cell>
          <cell r="L156">
            <v>0</v>
          </cell>
        </row>
        <row r="157">
          <cell r="B157">
            <v>7</v>
          </cell>
          <cell r="C157" t="str">
            <v>Polythene Sheet (90 cm)</v>
          </cell>
          <cell r="F157" t="str">
            <v>M-07</v>
          </cell>
          <cell r="G157" t="str">
            <v>Mtr.</v>
          </cell>
          <cell r="H157">
            <v>2.1</v>
          </cell>
          <cell r="I157">
            <v>36.300000000000004</v>
          </cell>
          <cell r="J157">
            <v>76.230000000000018</v>
          </cell>
          <cell r="K157">
            <v>76.230000000000018</v>
          </cell>
          <cell r="L157">
            <v>0</v>
          </cell>
        </row>
        <row r="158">
          <cell r="B158">
            <v>8</v>
          </cell>
          <cell r="C158" t="str">
            <v>Binding Wire</v>
          </cell>
          <cell r="F158" t="str">
            <v>M-10</v>
          </cell>
          <cell r="G158" t="str">
            <v>Kg.</v>
          </cell>
          <cell r="H158">
            <v>0.2</v>
          </cell>
          <cell r="I158">
            <v>49.500000000000007</v>
          </cell>
          <cell r="J158">
            <v>9.9000000000000021</v>
          </cell>
          <cell r="K158">
            <v>9.9000000000000021</v>
          </cell>
          <cell r="L158">
            <v>0</v>
          </cell>
        </row>
        <row r="159">
          <cell r="B159">
            <v>9</v>
          </cell>
          <cell r="C159" t="str">
            <v>Chicken Wire Mesh (90 cm)</v>
          </cell>
          <cell r="F159" t="str">
            <v>M-11</v>
          </cell>
          <cell r="G159" t="str">
            <v>Mtr.</v>
          </cell>
          <cell r="H159">
            <v>0.6</v>
          </cell>
          <cell r="I159">
            <v>44</v>
          </cell>
          <cell r="J159">
            <v>26.4</v>
          </cell>
          <cell r="K159">
            <v>26.4</v>
          </cell>
          <cell r="L159">
            <v>0</v>
          </cell>
        </row>
        <row r="160">
          <cell r="B160">
            <v>10</v>
          </cell>
          <cell r="C160" t="str">
            <v>Circular Slab Frame (60 cm dia)</v>
          </cell>
          <cell r="F160" t="str">
            <v>M-12</v>
          </cell>
          <cell r="G160" t="str">
            <v>Pcs</v>
          </cell>
          <cell r="H160">
            <v>2</v>
          </cell>
          <cell r="I160">
            <v>1000</v>
          </cell>
          <cell r="J160">
            <v>2000</v>
          </cell>
          <cell r="K160">
            <v>2000</v>
          </cell>
          <cell r="L160">
            <v>0</v>
          </cell>
        </row>
        <row r="161">
          <cell r="B161">
            <v>11</v>
          </cell>
          <cell r="C161" t="str">
            <v>Angle Pole for Fencing</v>
          </cell>
          <cell r="F161" t="str">
            <v>M-13</v>
          </cell>
          <cell r="G161" t="str">
            <v>Pcs</v>
          </cell>
          <cell r="H161">
            <v>10</v>
          </cell>
          <cell r="I161">
            <v>272.45</v>
          </cell>
          <cell r="J161">
            <v>2724.5</v>
          </cell>
          <cell r="K161">
            <v>2724.5</v>
          </cell>
          <cell r="L161">
            <v>0</v>
          </cell>
        </row>
        <row r="162">
          <cell r="B162">
            <v>12</v>
          </cell>
          <cell r="C162" t="str">
            <v>Barbed Wire</v>
          </cell>
          <cell r="F162" t="str">
            <v>M-14</v>
          </cell>
          <cell r="G162" t="str">
            <v>Kg.</v>
          </cell>
          <cell r="H162">
            <v>20</v>
          </cell>
          <cell r="I162">
            <v>45.1</v>
          </cell>
          <cell r="J162">
            <v>902</v>
          </cell>
          <cell r="K162">
            <v>902</v>
          </cell>
          <cell r="L162">
            <v>0</v>
          </cell>
        </row>
        <row r="163">
          <cell r="B163">
            <v>13</v>
          </cell>
          <cell r="C163" t="str">
            <v>Wood for Formwork</v>
          </cell>
          <cell r="F163" t="str">
            <v>M-18</v>
          </cell>
          <cell r="G163" t="str">
            <v>m3</v>
          </cell>
          <cell r="H163">
            <v>2.4400000000000002E-2</v>
          </cell>
          <cell r="I163">
            <v>14115.02</v>
          </cell>
          <cell r="J163">
            <v>344.40648800000002</v>
          </cell>
          <cell r="K163">
            <v>0</v>
          </cell>
          <cell r="L163">
            <v>344.40648800000002</v>
          </cell>
        </row>
        <row r="164">
          <cell r="H164" t="str">
            <v>Sub-Total A</v>
          </cell>
          <cell r="J164">
            <v>19549.388488000001</v>
          </cell>
          <cell r="K164">
            <v>13703.982</v>
          </cell>
          <cell r="L164">
            <v>5845.4064879999996</v>
          </cell>
        </row>
        <row r="166">
          <cell r="B166" t="str">
            <v>B.</v>
          </cell>
          <cell r="C166" t="str">
            <v>Labour</v>
          </cell>
        </row>
        <row r="168">
          <cell r="B168">
            <v>1</v>
          </cell>
          <cell r="C168" t="str">
            <v>Skilled Labour</v>
          </cell>
          <cell r="F168" t="str">
            <v>L-1</v>
          </cell>
          <cell r="G168" t="str">
            <v>md</v>
          </cell>
          <cell r="H168">
            <v>10.37</v>
          </cell>
          <cell r="I168">
            <v>205</v>
          </cell>
          <cell r="J168">
            <v>2125.85</v>
          </cell>
          <cell r="K168">
            <v>2125.85</v>
          </cell>
          <cell r="L168">
            <v>0</v>
          </cell>
        </row>
        <row r="169">
          <cell r="B169">
            <v>2</v>
          </cell>
          <cell r="C169" t="str">
            <v>Unskilled Labour (paid)</v>
          </cell>
          <cell r="F169" t="str">
            <v>L-2</v>
          </cell>
          <cell r="G169" t="str">
            <v>md</v>
          </cell>
          <cell r="H169">
            <v>33.14</v>
          </cell>
          <cell r="I169">
            <v>130</v>
          </cell>
          <cell r="J169">
            <v>4308.2</v>
          </cell>
          <cell r="K169">
            <v>4308.2</v>
          </cell>
          <cell r="L169">
            <v>0</v>
          </cell>
        </row>
        <row r="170">
          <cell r="B170">
            <v>3</v>
          </cell>
          <cell r="C170" t="str">
            <v>Unskilled Labour (Village Kind)</v>
          </cell>
          <cell r="F170" t="str">
            <v>L-3</v>
          </cell>
          <cell r="G170" t="str">
            <v>md</v>
          </cell>
          <cell r="H170">
            <v>10.55</v>
          </cell>
          <cell r="I170">
            <v>130</v>
          </cell>
          <cell r="J170">
            <v>1371.5</v>
          </cell>
          <cell r="K170">
            <v>0</v>
          </cell>
          <cell r="L170">
            <v>1371.5</v>
          </cell>
        </row>
        <row r="171">
          <cell r="H171" t="str">
            <v>Sub-Total B</v>
          </cell>
          <cell r="J171">
            <v>7805.5499999999993</v>
          </cell>
          <cell r="K171">
            <v>6434.0499999999993</v>
          </cell>
          <cell r="L171">
            <v>1371.5</v>
          </cell>
        </row>
        <row r="173">
          <cell r="B173" t="str">
            <v>C.</v>
          </cell>
          <cell r="C173" t="str">
            <v>Fittings</v>
          </cell>
        </row>
        <row r="174">
          <cell r="C174" t="str">
            <v>I Inlet</v>
          </cell>
        </row>
        <row r="176">
          <cell r="B176">
            <v>1</v>
          </cell>
          <cell r="C176" t="str">
            <v>Brass Gate Valve dia</v>
          </cell>
          <cell r="D176">
            <v>0</v>
          </cell>
          <cell r="E176" t="str">
            <v>0</v>
          </cell>
          <cell r="F176" t="str">
            <v>GV-0</v>
          </cell>
          <cell r="G176" t="str">
            <v>Pcs.</v>
          </cell>
          <cell r="H176">
            <v>1</v>
          </cell>
          <cell r="I176" t="e">
            <v>#N/A</v>
          </cell>
          <cell r="J176" t="e">
            <v>#N/A</v>
          </cell>
          <cell r="K176" t="e">
            <v>#N/A</v>
          </cell>
          <cell r="L176" t="e">
            <v>#N/A</v>
          </cell>
        </row>
        <row r="177">
          <cell r="B177">
            <v>2</v>
          </cell>
          <cell r="C177" t="str">
            <v>G.I. Equal Tee dia</v>
          </cell>
          <cell r="D177">
            <v>0</v>
          </cell>
          <cell r="E177" t="str">
            <v>0</v>
          </cell>
          <cell r="F177" t="str">
            <v>ET-0</v>
          </cell>
          <cell r="G177" t="str">
            <v>Pcs.</v>
          </cell>
          <cell r="H177">
            <v>1</v>
          </cell>
          <cell r="I177" t="e">
            <v>#N/A</v>
          </cell>
          <cell r="J177" t="e">
            <v>#N/A</v>
          </cell>
          <cell r="K177" t="e">
            <v>#N/A</v>
          </cell>
          <cell r="L177" t="e">
            <v>#N/A</v>
          </cell>
        </row>
        <row r="178">
          <cell r="B178">
            <v>3</v>
          </cell>
          <cell r="C178" t="str">
            <v>G.I. Nipple dia</v>
          </cell>
          <cell r="D178">
            <v>0</v>
          </cell>
          <cell r="E178" t="str">
            <v>0</v>
          </cell>
          <cell r="F178" t="str">
            <v>NIA-0</v>
          </cell>
          <cell r="G178" t="str">
            <v>Pcs.</v>
          </cell>
          <cell r="H178">
            <v>1</v>
          </cell>
          <cell r="I178" t="e">
            <v>#N/A</v>
          </cell>
          <cell r="J178" t="e">
            <v>#N/A</v>
          </cell>
          <cell r="K178" t="e">
            <v>#N/A</v>
          </cell>
          <cell r="L178" t="e">
            <v>#N/A</v>
          </cell>
        </row>
        <row r="179">
          <cell r="B179">
            <v>4</v>
          </cell>
          <cell r="C179" t="str">
            <v>G.I. End Cap dia</v>
          </cell>
          <cell r="D179">
            <v>0</v>
          </cell>
          <cell r="E179" t="str">
            <v>0</v>
          </cell>
          <cell r="F179" t="str">
            <v>EC-0</v>
          </cell>
          <cell r="G179" t="str">
            <v>Pcs.</v>
          </cell>
          <cell r="H179">
            <v>1</v>
          </cell>
          <cell r="I179" t="e">
            <v>#N/A</v>
          </cell>
          <cell r="J179" t="e">
            <v>#N/A</v>
          </cell>
          <cell r="K179" t="e">
            <v>#N/A</v>
          </cell>
          <cell r="L179" t="e">
            <v>#N/A</v>
          </cell>
        </row>
        <row r="180">
          <cell r="B180">
            <v>5</v>
          </cell>
          <cell r="C180" t="str">
            <v>G.I. Elbow dia</v>
          </cell>
          <cell r="D180">
            <v>0</v>
          </cell>
          <cell r="E180" t="str">
            <v>0</v>
          </cell>
          <cell r="F180" t="str">
            <v>EL-0</v>
          </cell>
          <cell r="G180" t="str">
            <v>Pcs.</v>
          </cell>
          <cell r="H180">
            <v>3</v>
          </cell>
          <cell r="I180" t="e">
            <v>#N/A</v>
          </cell>
          <cell r="J180" t="e">
            <v>#N/A</v>
          </cell>
          <cell r="K180" t="e">
            <v>#N/A</v>
          </cell>
          <cell r="L180" t="e">
            <v>#N/A</v>
          </cell>
        </row>
        <row r="181">
          <cell r="B181">
            <v>6</v>
          </cell>
          <cell r="C181" t="str">
            <v>Flange Set/Brass Union</v>
          </cell>
          <cell r="D181">
            <v>0</v>
          </cell>
          <cell r="E181" t="str">
            <v>0</v>
          </cell>
          <cell r="F181" t="str">
            <v>BU-0</v>
          </cell>
          <cell r="G181" t="str">
            <v>Pcs.</v>
          </cell>
          <cell r="H181">
            <v>1</v>
          </cell>
          <cell r="I181" t="e">
            <v>#N/A</v>
          </cell>
          <cell r="J181" t="e">
            <v>#N/A</v>
          </cell>
          <cell r="K181" t="e">
            <v>#N/A</v>
          </cell>
          <cell r="L181" t="e">
            <v>#N/A</v>
          </cell>
        </row>
        <row r="182">
          <cell r="B182">
            <v>7</v>
          </cell>
          <cell r="C182" t="str">
            <v>G.I. Pipe dia</v>
          </cell>
          <cell r="D182">
            <v>0</v>
          </cell>
          <cell r="E182" t="str">
            <v>0</v>
          </cell>
          <cell r="F182" t="str">
            <v>GP-0</v>
          </cell>
          <cell r="G182" t="str">
            <v>Mtr.</v>
          </cell>
          <cell r="H182">
            <v>1.5</v>
          </cell>
          <cell r="I182" t="e">
            <v>#N/A</v>
          </cell>
          <cell r="J182" t="e">
            <v>#N/A</v>
          </cell>
          <cell r="K182" t="e">
            <v>#N/A</v>
          </cell>
          <cell r="L182" t="e">
            <v>#N/A</v>
          </cell>
        </row>
        <row r="183">
          <cell r="B183">
            <v>8</v>
          </cell>
          <cell r="C183" t="str">
            <v>G.I. Pipe dia</v>
          </cell>
          <cell r="D183">
            <v>0</v>
          </cell>
          <cell r="E183" t="str">
            <v>0</v>
          </cell>
          <cell r="F183" t="str">
            <v>GP-0</v>
          </cell>
          <cell r="G183" t="str">
            <v>Mtr.</v>
          </cell>
          <cell r="H183">
            <v>0.4</v>
          </cell>
          <cell r="I183" t="e">
            <v>#N/A</v>
          </cell>
          <cell r="J183" t="e">
            <v>#N/A</v>
          </cell>
          <cell r="K183" t="e">
            <v>#N/A</v>
          </cell>
          <cell r="L183" t="e">
            <v>#N/A</v>
          </cell>
        </row>
        <row r="185">
          <cell r="C185" t="str">
            <v>II Wash Out</v>
          </cell>
        </row>
        <row r="186">
          <cell r="B186">
            <v>1</v>
          </cell>
          <cell r="C186" t="str">
            <v>G.I. End Cap dia</v>
          </cell>
          <cell r="D186">
            <v>0</v>
          </cell>
          <cell r="E186" t="str">
            <v>0</v>
          </cell>
          <cell r="F186" t="str">
            <v>EC-0</v>
          </cell>
          <cell r="G186" t="str">
            <v>Pcs.</v>
          </cell>
          <cell r="H186">
            <v>1</v>
          </cell>
          <cell r="I186" t="e">
            <v>#N/A</v>
          </cell>
          <cell r="J186" t="e">
            <v>#N/A</v>
          </cell>
          <cell r="K186" t="e">
            <v>#N/A</v>
          </cell>
          <cell r="L186" t="e">
            <v>#N/A</v>
          </cell>
        </row>
        <row r="187">
          <cell r="B187">
            <v>2</v>
          </cell>
          <cell r="C187" t="str">
            <v>G.I. Pipe dia</v>
          </cell>
          <cell r="D187">
            <v>0</v>
          </cell>
          <cell r="E187" t="str">
            <v>0</v>
          </cell>
          <cell r="F187" t="str">
            <v>GP-0</v>
          </cell>
          <cell r="G187" t="str">
            <v>Mtr.</v>
          </cell>
          <cell r="H187">
            <v>0.6</v>
          </cell>
          <cell r="I187" t="e">
            <v>#N/A</v>
          </cell>
          <cell r="J187" t="e">
            <v>#N/A</v>
          </cell>
          <cell r="K187" t="e">
            <v>#N/A</v>
          </cell>
          <cell r="L187" t="e">
            <v>#N/A</v>
          </cell>
        </row>
        <row r="188">
          <cell r="B188">
            <v>3</v>
          </cell>
          <cell r="C188" t="str">
            <v>HDPE Pipe dia 63mm / 4 Kgf</v>
          </cell>
          <cell r="D188">
            <v>0</v>
          </cell>
          <cell r="E188" t="str">
            <v>0</v>
          </cell>
          <cell r="F188" t="str">
            <v>HPA-0</v>
          </cell>
          <cell r="G188" t="str">
            <v>Mtr.</v>
          </cell>
          <cell r="H188">
            <v>5</v>
          </cell>
          <cell r="I188" t="e">
            <v>#N/A</v>
          </cell>
          <cell r="J188" t="e">
            <v>#N/A</v>
          </cell>
          <cell r="K188" t="e">
            <v>#N/A</v>
          </cell>
          <cell r="L188" t="e">
            <v>#N/A</v>
          </cell>
        </row>
        <row r="190">
          <cell r="C190" t="str">
            <v>III Outlet</v>
          </cell>
        </row>
        <row r="191">
          <cell r="B191">
            <v>1</v>
          </cell>
          <cell r="C191" t="str">
            <v>G.I. Union dia</v>
          </cell>
          <cell r="D191">
            <v>0</v>
          </cell>
          <cell r="E191" t="str">
            <v>0</v>
          </cell>
          <cell r="F191" t="str">
            <v>UN-0</v>
          </cell>
          <cell r="G191" t="str">
            <v>Pcs.</v>
          </cell>
          <cell r="H191">
            <v>1</v>
          </cell>
          <cell r="I191" t="e">
            <v>#N/A</v>
          </cell>
          <cell r="J191" t="e">
            <v>#N/A</v>
          </cell>
          <cell r="K191" t="e">
            <v>#N/A</v>
          </cell>
          <cell r="L191" t="e">
            <v>#N/A</v>
          </cell>
        </row>
        <row r="192">
          <cell r="B192">
            <v>2</v>
          </cell>
          <cell r="C192" t="str">
            <v>G.I. Nipple dia</v>
          </cell>
          <cell r="D192">
            <v>0</v>
          </cell>
          <cell r="E192" t="str">
            <v>0</v>
          </cell>
          <cell r="F192" t="str">
            <v>NIA-0</v>
          </cell>
          <cell r="G192" t="str">
            <v>Pcs.</v>
          </cell>
          <cell r="H192">
            <v>1</v>
          </cell>
          <cell r="I192" t="e">
            <v>#N/A</v>
          </cell>
          <cell r="J192" t="e">
            <v>#N/A</v>
          </cell>
          <cell r="K192" t="e">
            <v>#N/A</v>
          </cell>
          <cell r="L192" t="e">
            <v>#N/A</v>
          </cell>
        </row>
        <row r="193">
          <cell r="B193">
            <v>3</v>
          </cell>
          <cell r="C193" t="str">
            <v>G.I. Reducing Tee dia 1/2 in. X</v>
          </cell>
          <cell r="D193">
            <v>0</v>
          </cell>
          <cell r="E193" t="str">
            <v>0</v>
          </cell>
          <cell r="F193" t="str">
            <v>UTA-0</v>
          </cell>
          <cell r="G193" t="str">
            <v>Pcs.</v>
          </cell>
          <cell r="H193">
            <v>1</v>
          </cell>
          <cell r="I193" t="e">
            <v>#N/A</v>
          </cell>
          <cell r="J193" t="e">
            <v>#N/A</v>
          </cell>
          <cell r="K193" t="e">
            <v>#N/A</v>
          </cell>
          <cell r="L193" t="e">
            <v>#N/A</v>
          </cell>
        </row>
        <row r="194">
          <cell r="B194">
            <v>4</v>
          </cell>
          <cell r="C194" t="str">
            <v>G.I. Equal Tee dia</v>
          </cell>
          <cell r="D194">
            <v>1</v>
          </cell>
          <cell r="E194" t="str">
            <v>1/2"</v>
          </cell>
          <cell r="F194" t="str">
            <v>ET-1</v>
          </cell>
          <cell r="G194" t="str">
            <v>Pcs.</v>
          </cell>
          <cell r="H194">
            <v>1</v>
          </cell>
          <cell r="I194">
            <v>46.26</v>
          </cell>
          <cell r="J194">
            <v>46.26</v>
          </cell>
          <cell r="K194">
            <v>46.26</v>
          </cell>
          <cell r="L194">
            <v>0</v>
          </cell>
        </row>
        <row r="195">
          <cell r="B195">
            <v>5</v>
          </cell>
          <cell r="C195" t="str">
            <v>Flange Set/Brass Union</v>
          </cell>
          <cell r="D195">
            <v>0</v>
          </cell>
          <cell r="E195" t="str">
            <v>0</v>
          </cell>
          <cell r="F195" t="str">
            <v>BU-0</v>
          </cell>
          <cell r="G195" t="str">
            <v>Pcs.</v>
          </cell>
          <cell r="H195">
            <v>1</v>
          </cell>
          <cell r="I195" t="e">
            <v>#N/A</v>
          </cell>
          <cell r="J195" t="e">
            <v>#N/A</v>
          </cell>
          <cell r="K195" t="e">
            <v>#N/A</v>
          </cell>
          <cell r="L195" t="e">
            <v>#N/A</v>
          </cell>
        </row>
        <row r="196">
          <cell r="B196">
            <v>6</v>
          </cell>
          <cell r="C196" t="str">
            <v xml:space="preserve">G.I. Pipe dia </v>
          </cell>
          <cell r="D196">
            <v>1</v>
          </cell>
          <cell r="E196" t="str">
            <v>1/2"</v>
          </cell>
          <cell r="F196" t="str">
            <v>GP-1</v>
          </cell>
          <cell r="G196" t="str">
            <v>Mtr.</v>
          </cell>
          <cell r="H196">
            <v>0.7</v>
          </cell>
          <cell r="I196">
            <v>110.08</v>
          </cell>
          <cell r="J196">
            <v>77.055999999999997</v>
          </cell>
          <cell r="K196">
            <v>77.055999999999997</v>
          </cell>
          <cell r="L196">
            <v>0</v>
          </cell>
        </row>
        <row r="197">
          <cell r="B197">
            <v>7</v>
          </cell>
          <cell r="C197" t="str">
            <v>G.I. Pipe dia</v>
          </cell>
          <cell r="D197">
            <v>0</v>
          </cell>
          <cell r="E197" t="str">
            <v>0</v>
          </cell>
          <cell r="F197" t="str">
            <v>GP-0</v>
          </cell>
          <cell r="G197" t="str">
            <v>Mtr.</v>
          </cell>
          <cell r="H197">
            <v>1</v>
          </cell>
          <cell r="I197" t="e">
            <v>#N/A</v>
          </cell>
          <cell r="J197" t="e">
            <v>#N/A</v>
          </cell>
          <cell r="K197" t="e">
            <v>#N/A</v>
          </cell>
          <cell r="L197" t="e">
            <v>#N/A</v>
          </cell>
        </row>
        <row r="198">
          <cell r="H198" t="str">
            <v>Sub-Total C</v>
          </cell>
          <cell r="J198">
            <v>0</v>
          </cell>
          <cell r="K198">
            <v>0</v>
          </cell>
          <cell r="L198">
            <v>0</v>
          </cell>
        </row>
        <row r="199">
          <cell r="H199" t="str">
            <v>Total (A+B+C)</v>
          </cell>
          <cell r="J199">
            <v>27354.938488</v>
          </cell>
          <cell r="K199">
            <v>20138.031999999999</v>
          </cell>
          <cell r="L199">
            <v>7216.9064879999996</v>
          </cell>
        </row>
        <row r="201">
          <cell r="C201" t="str">
            <v>Total Nos. of Interruption Chambers:</v>
          </cell>
          <cell r="J201">
            <v>0</v>
          </cell>
        </row>
        <row r="202">
          <cell r="C202" t="str">
            <v>Total Cost (in Rs.)</v>
          </cell>
          <cell r="J202">
            <v>0</v>
          </cell>
        </row>
      </sheetData>
      <sheetData sheetId="26" refreshError="1"/>
      <sheetData sheetId="27"/>
      <sheetData sheetId="28" refreshError="1"/>
      <sheetData sheetId="29">
        <row r="2">
          <cell r="B2" t="str">
            <v>Table A.13 : Cost Estimation of Valve Chamber</v>
          </cell>
          <cell r="L2" t="str">
            <v>SP-Gul-Kala Pahara-Gr</v>
          </cell>
        </row>
        <row r="4">
          <cell r="B4" t="str">
            <v>Office of the District Development Committee, Gulmi</v>
          </cell>
        </row>
        <row r="5">
          <cell r="B5" t="str">
            <v>TYPE OF STRUCTURE</v>
          </cell>
          <cell r="G5" t="str">
            <v>VALVE CHAMBER</v>
          </cell>
          <cell r="J5" t="str">
            <v xml:space="preserve"> No. : </v>
          </cell>
          <cell r="K5">
            <v>1</v>
          </cell>
        </row>
        <row r="6">
          <cell r="B6" t="str">
            <v>NUMBER OF STRUCTURES</v>
          </cell>
          <cell r="G6">
            <v>0</v>
          </cell>
        </row>
        <row r="7">
          <cell r="B7" t="str">
            <v>SCHEME NAME</v>
          </cell>
          <cell r="G7" t="str">
            <v>Tamghas WSSP</v>
          </cell>
        </row>
        <row r="8">
          <cell r="B8" t="str">
            <v>LOCATION</v>
          </cell>
          <cell r="G8" t="str">
            <v>Ward No.</v>
          </cell>
          <cell r="H8" t="str">
            <v>1, 2, 3 &amp; 4</v>
          </cell>
          <cell r="I8" t="str">
            <v>VDC:</v>
          </cell>
          <cell r="J8" t="str">
            <v>Tamghas</v>
          </cell>
        </row>
        <row r="10">
          <cell r="B10" t="str">
            <v>S. No.</v>
          </cell>
          <cell r="C10" t="str">
            <v>Description of Items</v>
          </cell>
          <cell r="F10" t="str">
            <v>Code</v>
          </cell>
          <cell r="G10" t="str">
            <v>Units</v>
          </cell>
          <cell r="H10" t="str">
            <v>Quantity</v>
          </cell>
          <cell r="I10" t="str">
            <v>Rate</v>
          </cell>
          <cell r="J10" t="str">
            <v xml:space="preserve">Total </v>
          </cell>
          <cell r="K10" t="str">
            <v>Cost Contribution</v>
          </cell>
        </row>
        <row r="11">
          <cell r="I11" t="str">
            <v>Rs.</v>
          </cell>
          <cell r="J11" t="str">
            <v>Amount Rs.</v>
          </cell>
          <cell r="K11" t="str">
            <v xml:space="preserve">Cash </v>
          </cell>
          <cell r="L11" t="str">
            <v>Kind</v>
          </cell>
        </row>
        <row r="13">
          <cell r="B13" t="str">
            <v>A.</v>
          </cell>
          <cell r="C13" t="str">
            <v>Construction Materials</v>
          </cell>
        </row>
        <row r="15">
          <cell r="B15">
            <v>1</v>
          </cell>
          <cell r="C15" t="str">
            <v>Stones (Blocks + Bonds)</v>
          </cell>
          <cell r="F15" t="str">
            <v>M-01</v>
          </cell>
          <cell r="G15" t="str">
            <v>m3</v>
          </cell>
          <cell r="H15">
            <v>2.66</v>
          </cell>
          <cell r="I15">
            <v>1000</v>
          </cell>
          <cell r="J15">
            <v>2660</v>
          </cell>
          <cell r="K15">
            <v>0</v>
          </cell>
          <cell r="L15">
            <v>2660</v>
          </cell>
        </row>
        <row r="16">
          <cell r="B16">
            <v>2</v>
          </cell>
          <cell r="C16" t="str">
            <v>Aggregate (5-25)</v>
          </cell>
          <cell r="F16" t="str">
            <v>M-02</v>
          </cell>
          <cell r="G16" t="str">
            <v>m3</v>
          </cell>
          <cell r="H16">
            <v>0.14000000000000001</v>
          </cell>
          <cell r="I16">
            <v>1475</v>
          </cell>
          <cell r="J16">
            <v>206.50000000000003</v>
          </cell>
          <cell r="K16">
            <v>0</v>
          </cell>
          <cell r="L16">
            <v>206.50000000000003</v>
          </cell>
        </row>
        <row r="17">
          <cell r="B17">
            <v>3</v>
          </cell>
          <cell r="C17" t="str">
            <v>Sand</v>
          </cell>
          <cell r="F17" t="str">
            <v>M-03</v>
          </cell>
          <cell r="G17" t="str">
            <v>m3</v>
          </cell>
          <cell r="H17">
            <v>1.04</v>
          </cell>
          <cell r="I17">
            <v>500</v>
          </cell>
          <cell r="J17">
            <v>520</v>
          </cell>
          <cell r="K17">
            <v>520</v>
          </cell>
          <cell r="L17">
            <v>0</v>
          </cell>
        </row>
        <row r="18">
          <cell r="B18">
            <v>4</v>
          </cell>
          <cell r="C18" t="str">
            <v>Cement</v>
          </cell>
          <cell r="F18" t="str">
            <v>M-04</v>
          </cell>
          <cell r="G18" t="str">
            <v>bags</v>
          </cell>
          <cell r="H18">
            <v>5.45</v>
          </cell>
          <cell r="I18">
            <v>355.3</v>
          </cell>
          <cell r="J18">
            <v>1936.3850000000002</v>
          </cell>
          <cell r="K18">
            <v>1936.3850000000002</v>
          </cell>
          <cell r="L18">
            <v>0</v>
          </cell>
        </row>
        <row r="19">
          <cell r="B19">
            <v>5</v>
          </cell>
          <cell r="C19" t="str">
            <v>Wood for Formwork</v>
          </cell>
          <cell r="F19" t="str">
            <v>M-18</v>
          </cell>
          <cell r="G19" t="str">
            <v>m3</v>
          </cell>
          <cell r="H19">
            <v>4.734E-2</v>
          </cell>
          <cell r="I19">
            <v>14115.02</v>
          </cell>
          <cell r="J19">
            <v>668.20504679999999</v>
          </cell>
          <cell r="K19">
            <v>0</v>
          </cell>
          <cell r="L19">
            <v>668.20504679999999</v>
          </cell>
        </row>
        <row r="20">
          <cell r="B20">
            <v>6</v>
          </cell>
          <cell r="C20" t="str">
            <v>Nails</v>
          </cell>
          <cell r="F20" t="str">
            <v>M-06</v>
          </cell>
          <cell r="G20" t="str">
            <v>Kg.</v>
          </cell>
          <cell r="H20">
            <v>0.22499999999999998</v>
          </cell>
          <cell r="I20">
            <v>77</v>
          </cell>
          <cell r="J20">
            <v>17.324999999999999</v>
          </cell>
          <cell r="K20">
            <v>17.324999999999999</v>
          </cell>
          <cell r="L20">
            <v>0</v>
          </cell>
        </row>
        <row r="21">
          <cell r="B21">
            <v>7</v>
          </cell>
          <cell r="C21" t="str">
            <v>Reinforement Bar - 6 mm</v>
          </cell>
          <cell r="F21" t="str">
            <v>M-07</v>
          </cell>
          <cell r="G21" t="str">
            <v>Kg.</v>
          </cell>
          <cell r="H21">
            <v>11</v>
          </cell>
          <cell r="I21">
            <v>36.300000000000004</v>
          </cell>
          <cell r="J21">
            <v>399.30000000000007</v>
          </cell>
          <cell r="K21">
            <v>399.30000000000007</v>
          </cell>
          <cell r="L21">
            <v>0</v>
          </cell>
        </row>
        <row r="22">
          <cell r="B22">
            <v>8</v>
          </cell>
          <cell r="C22" t="str">
            <v>Polythene Sheet (90 cm)</v>
          </cell>
          <cell r="F22" t="str">
            <v>M-09</v>
          </cell>
          <cell r="G22" t="str">
            <v>Mtr.</v>
          </cell>
          <cell r="H22">
            <v>2</v>
          </cell>
          <cell r="I22">
            <v>13.200000000000001</v>
          </cell>
          <cell r="J22">
            <v>26.400000000000002</v>
          </cell>
          <cell r="K22">
            <v>26.400000000000002</v>
          </cell>
          <cell r="L22">
            <v>0</v>
          </cell>
        </row>
        <row r="23">
          <cell r="B23">
            <v>9</v>
          </cell>
          <cell r="C23" t="str">
            <v>Circular Slab Frame (60 cm dia)</v>
          </cell>
          <cell r="F23" t="str">
            <v>M-12</v>
          </cell>
          <cell r="G23" t="str">
            <v>Pcs</v>
          </cell>
          <cell r="H23">
            <v>1</v>
          </cell>
          <cell r="I23">
            <v>1000</v>
          </cell>
          <cell r="J23">
            <v>1000</v>
          </cell>
          <cell r="K23">
            <v>1000</v>
          </cell>
          <cell r="L23">
            <v>0</v>
          </cell>
        </row>
        <row r="24">
          <cell r="H24" t="str">
            <v>Sub-Total A</v>
          </cell>
          <cell r="J24">
            <v>7434.1150467999996</v>
          </cell>
          <cell r="K24">
            <v>3899.4100000000003</v>
          </cell>
          <cell r="L24">
            <v>3534.7050467999998</v>
          </cell>
        </row>
        <row r="26">
          <cell r="B26" t="str">
            <v>B.</v>
          </cell>
          <cell r="C26" t="str">
            <v>Labour</v>
          </cell>
        </row>
        <row r="28">
          <cell r="B28">
            <v>1</v>
          </cell>
          <cell r="C28" t="str">
            <v>Skilled Labour</v>
          </cell>
          <cell r="F28" t="str">
            <v>L-1</v>
          </cell>
          <cell r="G28" t="str">
            <v>md</v>
          </cell>
          <cell r="H28">
            <v>3.54</v>
          </cell>
          <cell r="I28">
            <v>205</v>
          </cell>
          <cell r="J28">
            <v>725.7</v>
          </cell>
          <cell r="K28">
            <v>725.7</v>
          </cell>
          <cell r="L28">
            <v>0</v>
          </cell>
        </row>
        <row r="29">
          <cell r="B29">
            <v>2</v>
          </cell>
          <cell r="C29" t="str">
            <v>Unskilled Labour (paid)</v>
          </cell>
          <cell r="F29" t="str">
            <v>L-2</v>
          </cell>
          <cell r="G29" t="str">
            <v>md</v>
          </cell>
          <cell r="H29">
            <v>12.22</v>
          </cell>
          <cell r="I29">
            <v>130</v>
          </cell>
          <cell r="J29">
            <v>1588.6000000000001</v>
          </cell>
          <cell r="K29">
            <v>1588.6000000000001</v>
          </cell>
          <cell r="L29">
            <v>0</v>
          </cell>
        </row>
        <row r="30">
          <cell r="B30">
            <v>3</v>
          </cell>
          <cell r="C30" t="str">
            <v>Unskilled Labour (Village Kind)</v>
          </cell>
          <cell r="F30" t="str">
            <v>L-3</v>
          </cell>
          <cell r="G30" t="str">
            <v>md</v>
          </cell>
          <cell r="H30">
            <v>7.18</v>
          </cell>
          <cell r="I30">
            <v>130</v>
          </cell>
          <cell r="J30">
            <v>933.4</v>
          </cell>
          <cell r="K30">
            <v>0</v>
          </cell>
          <cell r="L30">
            <v>933.4</v>
          </cell>
        </row>
        <row r="31">
          <cell r="H31" t="str">
            <v>Sub-Total B</v>
          </cell>
          <cell r="J31">
            <v>3247.7000000000003</v>
          </cell>
          <cell r="K31">
            <v>2314.3000000000002</v>
          </cell>
          <cell r="L31">
            <v>933.4</v>
          </cell>
        </row>
        <row r="33">
          <cell r="B33" t="str">
            <v>C.</v>
          </cell>
          <cell r="C33" t="str">
            <v>Fittings</v>
          </cell>
          <cell r="F33" t="str">
            <v xml:space="preserve">Inlet  </v>
          </cell>
          <cell r="G33" t="str">
            <v>0 mm</v>
          </cell>
          <cell r="H33" t="str">
            <v xml:space="preserve">Outlet 1 </v>
          </cell>
          <cell r="I33" t="str">
            <v>0 mm</v>
          </cell>
          <cell r="J33" t="str">
            <v>Outlet 2</v>
          </cell>
          <cell r="K33" t="str">
            <v>0 mm</v>
          </cell>
        </row>
        <row r="34">
          <cell r="B34" t="str">
            <v>C.1</v>
          </cell>
          <cell r="C34" t="str">
            <v>Inlet Section</v>
          </cell>
          <cell r="E34" t="str">
            <v>Size</v>
          </cell>
        </row>
        <row r="35">
          <cell r="B35">
            <v>1</v>
          </cell>
          <cell r="C35" t="str">
            <v>Flange Set/Brass Union</v>
          </cell>
          <cell r="D35">
            <v>0</v>
          </cell>
          <cell r="E35" t="str">
            <v>0</v>
          </cell>
          <cell r="F35" t="str">
            <v>BU-0</v>
          </cell>
          <cell r="G35" t="str">
            <v>Pcs.</v>
          </cell>
          <cell r="H35">
            <v>1</v>
          </cell>
          <cell r="I35" t="e">
            <v>#N/A</v>
          </cell>
          <cell r="J35" t="e">
            <v>#N/A</v>
          </cell>
          <cell r="K35" t="e">
            <v>#N/A</v>
          </cell>
          <cell r="L35" t="e">
            <v>#N/A</v>
          </cell>
        </row>
        <row r="36">
          <cell r="B36">
            <v>2</v>
          </cell>
          <cell r="C36" t="str">
            <v>GI Pipe (70cm Long)</v>
          </cell>
          <cell r="D36">
            <v>0</v>
          </cell>
          <cell r="E36" t="str">
            <v>0</v>
          </cell>
          <cell r="F36" t="str">
            <v>GP-0</v>
          </cell>
          <cell r="G36" t="str">
            <v>Mtr</v>
          </cell>
          <cell r="H36">
            <v>0.7</v>
          </cell>
          <cell r="I36" t="e">
            <v>#N/A</v>
          </cell>
          <cell r="J36" t="e">
            <v>#N/A</v>
          </cell>
          <cell r="K36" t="e">
            <v>#N/A</v>
          </cell>
          <cell r="L36" t="e">
            <v>#N/A</v>
          </cell>
        </row>
        <row r="37">
          <cell r="B37">
            <v>3</v>
          </cell>
          <cell r="C37" t="str">
            <v>GI Equal Tee</v>
          </cell>
          <cell r="D37">
            <v>0</v>
          </cell>
          <cell r="E37" t="str">
            <v>0</v>
          </cell>
          <cell r="F37" t="str">
            <v>ET-0</v>
          </cell>
          <cell r="G37" t="str">
            <v>Pcs.</v>
          </cell>
          <cell r="H37">
            <v>1</v>
          </cell>
          <cell r="I37" t="e">
            <v>#N/A</v>
          </cell>
          <cell r="J37" t="e">
            <v>#N/A</v>
          </cell>
          <cell r="K37" t="e">
            <v>#N/A</v>
          </cell>
          <cell r="L37" t="e">
            <v>#N/A</v>
          </cell>
        </row>
        <row r="38">
          <cell r="B38" t="str">
            <v>C.2</v>
          </cell>
          <cell r="C38" t="str">
            <v>Outlet 1</v>
          </cell>
        </row>
        <row r="39">
          <cell r="B39">
            <v>1</v>
          </cell>
          <cell r="C39" t="str">
            <v>GI Nipple</v>
          </cell>
          <cell r="D39" t="str">
            <v/>
          </cell>
          <cell r="E39" t="str">
            <v/>
          </cell>
          <cell r="F39" t="str">
            <v/>
          </cell>
          <cell r="G39" t="str">
            <v>Pcs.</v>
          </cell>
          <cell r="H39">
            <v>0</v>
          </cell>
          <cell r="I39">
            <v>0</v>
          </cell>
          <cell r="J39">
            <v>0</v>
          </cell>
          <cell r="K39">
            <v>0</v>
          </cell>
          <cell r="L39">
            <v>0</v>
          </cell>
        </row>
        <row r="40">
          <cell r="B40">
            <v>2</v>
          </cell>
          <cell r="C40" t="str">
            <v xml:space="preserve">GI Reducer    x  </v>
          </cell>
          <cell r="D40" t="str">
            <v/>
          </cell>
          <cell r="E40" t="str">
            <v/>
          </cell>
          <cell r="F40" t="str">
            <v/>
          </cell>
          <cell r="G40" t="str">
            <v>Pcs.</v>
          </cell>
          <cell r="H40">
            <v>0</v>
          </cell>
          <cell r="I40">
            <v>0</v>
          </cell>
          <cell r="J40">
            <v>0</v>
          </cell>
          <cell r="K40">
            <v>0</v>
          </cell>
          <cell r="L40">
            <v>0</v>
          </cell>
        </row>
        <row r="41">
          <cell r="B41">
            <v>3</v>
          </cell>
          <cell r="C41" t="str">
            <v>GI Nibble</v>
          </cell>
          <cell r="D41">
            <v>0</v>
          </cell>
          <cell r="E41" t="str">
            <v>0</v>
          </cell>
          <cell r="F41" t="str">
            <v>NIA-0</v>
          </cell>
          <cell r="G41" t="str">
            <v>Pcs.</v>
          </cell>
          <cell r="H41">
            <v>2</v>
          </cell>
          <cell r="I41" t="e">
            <v>#N/A</v>
          </cell>
          <cell r="J41" t="e">
            <v>#N/A</v>
          </cell>
          <cell r="K41" t="e">
            <v>#N/A</v>
          </cell>
          <cell r="L41" t="e">
            <v>#N/A</v>
          </cell>
        </row>
        <row r="42">
          <cell r="B42">
            <v>4</v>
          </cell>
          <cell r="C42" t="str">
            <v>Brass Gate Valve</v>
          </cell>
          <cell r="D42">
            <v>0</v>
          </cell>
          <cell r="E42" t="str">
            <v>0</v>
          </cell>
          <cell r="F42" t="str">
            <v>GV-0</v>
          </cell>
          <cell r="G42" t="str">
            <v>Pcs.</v>
          </cell>
          <cell r="H42">
            <v>1</v>
          </cell>
          <cell r="I42" t="e">
            <v>#N/A</v>
          </cell>
          <cell r="J42" t="e">
            <v>#N/A</v>
          </cell>
          <cell r="K42" t="e">
            <v>#N/A</v>
          </cell>
          <cell r="L42" t="e">
            <v>#N/A</v>
          </cell>
        </row>
        <row r="43">
          <cell r="B43">
            <v>5</v>
          </cell>
          <cell r="C43" t="str">
            <v>GI Union</v>
          </cell>
          <cell r="D43">
            <v>0</v>
          </cell>
          <cell r="E43" t="str">
            <v>0</v>
          </cell>
          <cell r="F43" t="str">
            <v>UN-0</v>
          </cell>
          <cell r="G43" t="str">
            <v>Pcs.</v>
          </cell>
          <cell r="H43">
            <v>1</v>
          </cell>
          <cell r="I43" t="e">
            <v>#N/A</v>
          </cell>
          <cell r="J43" t="e">
            <v>#N/A</v>
          </cell>
          <cell r="K43" t="e">
            <v>#N/A</v>
          </cell>
          <cell r="L43" t="e">
            <v>#N/A</v>
          </cell>
        </row>
        <row r="44">
          <cell r="B44">
            <v>6</v>
          </cell>
          <cell r="C44" t="str">
            <v>GI Pipe (70cm Long)</v>
          </cell>
          <cell r="D44">
            <v>0</v>
          </cell>
          <cell r="E44" t="str">
            <v>0</v>
          </cell>
          <cell r="F44" t="str">
            <v>GP-0</v>
          </cell>
          <cell r="G44" t="str">
            <v>Mtr</v>
          </cell>
          <cell r="H44">
            <v>0.7</v>
          </cell>
          <cell r="I44" t="e">
            <v>#N/A</v>
          </cell>
          <cell r="J44" t="e">
            <v>#N/A</v>
          </cell>
          <cell r="K44" t="e">
            <v>#N/A</v>
          </cell>
          <cell r="L44" t="e">
            <v>#N/A</v>
          </cell>
        </row>
        <row r="45">
          <cell r="B45">
            <v>7</v>
          </cell>
          <cell r="C45" t="str">
            <v>Flange Set/Brass Union</v>
          </cell>
          <cell r="D45">
            <v>0</v>
          </cell>
          <cell r="E45" t="str">
            <v>0</v>
          </cell>
          <cell r="F45" t="str">
            <v>BU-0</v>
          </cell>
          <cell r="G45" t="str">
            <v>Pcs.</v>
          </cell>
          <cell r="H45">
            <v>1</v>
          </cell>
          <cell r="I45" t="e">
            <v>#N/A</v>
          </cell>
          <cell r="J45" t="e">
            <v>#N/A</v>
          </cell>
          <cell r="K45" t="e">
            <v>#N/A</v>
          </cell>
          <cell r="L45" t="e">
            <v>#N/A</v>
          </cell>
        </row>
        <row r="46">
          <cell r="B46" t="str">
            <v>C.3</v>
          </cell>
          <cell r="C46" t="str">
            <v>Outlet 2</v>
          </cell>
        </row>
        <row r="47">
          <cell r="B47">
            <v>1</v>
          </cell>
          <cell r="C47" t="str">
            <v>GI Nipple</v>
          </cell>
          <cell r="D47" t="str">
            <v/>
          </cell>
          <cell r="E47" t="str">
            <v/>
          </cell>
          <cell r="F47" t="str">
            <v/>
          </cell>
          <cell r="G47" t="str">
            <v>Pcs.</v>
          </cell>
          <cell r="H47">
            <v>0</v>
          </cell>
          <cell r="I47">
            <v>0</v>
          </cell>
          <cell r="J47">
            <v>0</v>
          </cell>
          <cell r="K47">
            <v>0</v>
          </cell>
          <cell r="L47">
            <v>0</v>
          </cell>
        </row>
        <row r="48">
          <cell r="B48">
            <v>2</v>
          </cell>
          <cell r="C48" t="str">
            <v xml:space="preserve">GI Reducer    x  </v>
          </cell>
          <cell r="D48" t="str">
            <v/>
          </cell>
          <cell r="E48" t="str">
            <v/>
          </cell>
          <cell r="F48" t="str">
            <v/>
          </cell>
          <cell r="G48" t="str">
            <v>Pcs.</v>
          </cell>
          <cell r="H48">
            <v>0</v>
          </cell>
          <cell r="I48">
            <v>0</v>
          </cell>
          <cell r="J48">
            <v>0</v>
          </cell>
          <cell r="K48">
            <v>0</v>
          </cell>
          <cell r="L48">
            <v>0</v>
          </cell>
        </row>
        <row r="49">
          <cell r="B49">
            <v>3</v>
          </cell>
          <cell r="C49" t="str">
            <v>GI Nibble</v>
          </cell>
          <cell r="D49">
            <v>0</v>
          </cell>
          <cell r="E49" t="str">
            <v>0</v>
          </cell>
          <cell r="F49" t="str">
            <v>NIA-0</v>
          </cell>
          <cell r="G49" t="str">
            <v>Pcs.</v>
          </cell>
          <cell r="H49">
            <v>2</v>
          </cell>
          <cell r="I49" t="e">
            <v>#N/A</v>
          </cell>
          <cell r="J49" t="e">
            <v>#N/A</v>
          </cell>
          <cell r="K49" t="e">
            <v>#N/A</v>
          </cell>
          <cell r="L49" t="e">
            <v>#N/A</v>
          </cell>
        </row>
        <row r="50">
          <cell r="B50">
            <v>4</v>
          </cell>
          <cell r="C50" t="str">
            <v>Brass Gate Valve</v>
          </cell>
          <cell r="D50">
            <v>0</v>
          </cell>
          <cell r="E50" t="str">
            <v>0</v>
          </cell>
          <cell r="F50" t="str">
            <v>GV-0</v>
          </cell>
          <cell r="G50" t="str">
            <v>Pcs.</v>
          </cell>
          <cell r="H50">
            <v>1</v>
          </cell>
          <cell r="I50" t="e">
            <v>#N/A</v>
          </cell>
          <cell r="J50" t="e">
            <v>#N/A</v>
          </cell>
          <cell r="K50" t="e">
            <v>#N/A</v>
          </cell>
          <cell r="L50" t="e">
            <v>#N/A</v>
          </cell>
        </row>
        <row r="51">
          <cell r="B51">
            <v>5</v>
          </cell>
          <cell r="C51" t="str">
            <v>GI Union</v>
          </cell>
          <cell r="D51">
            <v>0</v>
          </cell>
          <cell r="E51" t="str">
            <v>0</v>
          </cell>
          <cell r="F51" t="str">
            <v>UN-0</v>
          </cell>
          <cell r="G51" t="str">
            <v>Pcs.</v>
          </cell>
          <cell r="H51">
            <v>1</v>
          </cell>
          <cell r="I51" t="e">
            <v>#N/A</v>
          </cell>
          <cell r="J51" t="e">
            <v>#N/A</v>
          </cell>
          <cell r="K51" t="e">
            <v>#N/A</v>
          </cell>
          <cell r="L51" t="e">
            <v>#N/A</v>
          </cell>
        </row>
        <row r="52">
          <cell r="B52">
            <v>6</v>
          </cell>
          <cell r="C52" t="str">
            <v>GI Pipe (70cm Long)</v>
          </cell>
          <cell r="D52">
            <v>0</v>
          </cell>
          <cell r="E52" t="str">
            <v>0</v>
          </cell>
          <cell r="F52" t="str">
            <v>GP-0</v>
          </cell>
          <cell r="G52" t="str">
            <v>Mtr</v>
          </cell>
          <cell r="H52">
            <v>0.7</v>
          </cell>
          <cell r="I52" t="e">
            <v>#N/A</v>
          </cell>
          <cell r="J52" t="e">
            <v>#N/A</v>
          </cell>
          <cell r="K52" t="e">
            <v>#N/A</v>
          </cell>
          <cell r="L52" t="e">
            <v>#N/A</v>
          </cell>
        </row>
        <row r="53">
          <cell r="B53">
            <v>7</v>
          </cell>
          <cell r="C53" t="str">
            <v>Flange Set/Brass Union</v>
          </cell>
          <cell r="D53">
            <v>0</v>
          </cell>
          <cell r="E53" t="str">
            <v>0</v>
          </cell>
          <cell r="F53" t="str">
            <v>BU-0</v>
          </cell>
          <cell r="G53" t="str">
            <v>Pcs.</v>
          </cell>
          <cell r="H53">
            <v>1</v>
          </cell>
          <cell r="I53" t="e">
            <v>#N/A</v>
          </cell>
          <cell r="J53" t="e">
            <v>#N/A</v>
          </cell>
          <cell r="K53" t="e">
            <v>#N/A</v>
          </cell>
          <cell r="L53" t="e">
            <v>#N/A</v>
          </cell>
        </row>
        <row r="54">
          <cell r="H54" t="str">
            <v>Sub-Total C</v>
          </cell>
          <cell r="J54" t="e">
            <v>#N/A</v>
          </cell>
          <cell r="K54" t="e">
            <v>#N/A</v>
          </cell>
          <cell r="L54" t="e">
            <v>#N/A</v>
          </cell>
        </row>
        <row r="55">
          <cell r="H55" t="str">
            <v>Total (A+B+C)</v>
          </cell>
          <cell r="J55" t="e">
            <v>#N/A</v>
          </cell>
          <cell r="K55" t="e">
            <v>#N/A</v>
          </cell>
          <cell r="L55" t="e">
            <v>#N/A</v>
          </cell>
        </row>
        <row r="56">
          <cell r="C56" t="str">
            <v>Note: It is for existing Reservoir Tank</v>
          </cell>
        </row>
        <row r="57">
          <cell r="C57" t="str">
            <v>Total Nos. of Valve Chambers:</v>
          </cell>
          <cell r="J57">
            <v>0</v>
          </cell>
        </row>
        <row r="58">
          <cell r="C58" t="str">
            <v>Total Cost (in Rs.)</v>
          </cell>
          <cell r="J58" t="e">
            <v>#N/A</v>
          </cell>
        </row>
        <row r="62">
          <cell r="B62" t="str">
            <v>Table A.13 : Cost Estimation of Valve Chamber</v>
          </cell>
          <cell r="L62" t="str">
            <v>SP-Gul-Kala Pahara-Gr</v>
          </cell>
        </row>
        <row r="64">
          <cell r="B64" t="str">
            <v>Office of the District Development Committee, Gulmi</v>
          </cell>
        </row>
        <row r="65">
          <cell r="B65" t="str">
            <v>TYPE OF STRUCTURE</v>
          </cell>
          <cell r="G65" t="str">
            <v>VALVE CHAMBER</v>
          </cell>
          <cell r="J65" t="str">
            <v xml:space="preserve"> No. : </v>
          </cell>
          <cell r="K65">
            <v>2</v>
          </cell>
        </row>
        <row r="66">
          <cell r="B66" t="str">
            <v>NUMBER OF STRUCTURES</v>
          </cell>
          <cell r="G66">
            <v>0</v>
          </cell>
        </row>
        <row r="67">
          <cell r="B67" t="str">
            <v>SCHEME NAME</v>
          </cell>
          <cell r="G67" t="str">
            <v>Tamghas WSSP</v>
          </cell>
        </row>
        <row r="68">
          <cell r="B68" t="str">
            <v>LOCATION</v>
          </cell>
          <cell r="G68" t="str">
            <v>Ward No.</v>
          </cell>
          <cell r="H68" t="str">
            <v>1, 2, 3 &amp; 4</v>
          </cell>
          <cell r="I68" t="str">
            <v>VDC:</v>
          </cell>
          <cell r="J68" t="str">
            <v>Tamghas</v>
          </cell>
        </row>
        <row r="70">
          <cell r="B70" t="str">
            <v>S. No.</v>
          </cell>
          <cell r="C70" t="str">
            <v>Description of Items</v>
          </cell>
          <cell r="F70" t="str">
            <v>Code</v>
          </cell>
          <cell r="G70" t="str">
            <v>Units</v>
          </cell>
          <cell r="H70" t="str">
            <v>Quantity</v>
          </cell>
          <cell r="I70" t="str">
            <v>Rate</v>
          </cell>
          <cell r="J70" t="str">
            <v xml:space="preserve">Total </v>
          </cell>
          <cell r="K70" t="str">
            <v>Cost Contribution</v>
          </cell>
        </row>
        <row r="71">
          <cell r="I71" t="str">
            <v>Rs.</v>
          </cell>
          <cell r="J71" t="str">
            <v>Amount Rs.</v>
          </cell>
          <cell r="K71" t="str">
            <v xml:space="preserve">Cash </v>
          </cell>
          <cell r="L71" t="str">
            <v>Kind</v>
          </cell>
        </row>
        <row r="73">
          <cell r="B73" t="str">
            <v>A.</v>
          </cell>
          <cell r="C73" t="str">
            <v>Construction Materials</v>
          </cell>
        </row>
        <row r="75">
          <cell r="B75">
            <v>1</v>
          </cell>
          <cell r="C75" t="str">
            <v>Stones (Blocks + Bonds)</v>
          </cell>
          <cell r="F75" t="str">
            <v>M-01</v>
          </cell>
          <cell r="G75" t="str">
            <v>m3</v>
          </cell>
          <cell r="H75">
            <v>2.66</v>
          </cell>
          <cell r="I75">
            <v>1000</v>
          </cell>
          <cell r="J75">
            <v>2660</v>
          </cell>
          <cell r="K75">
            <v>0</v>
          </cell>
          <cell r="L75">
            <v>2660</v>
          </cell>
        </row>
        <row r="76">
          <cell r="B76">
            <v>2</v>
          </cell>
          <cell r="C76" t="str">
            <v>Aggregate (5-25)</v>
          </cell>
          <cell r="F76" t="str">
            <v>M-02</v>
          </cell>
          <cell r="G76" t="str">
            <v>m3</v>
          </cell>
          <cell r="H76">
            <v>0.14000000000000001</v>
          </cell>
          <cell r="I76">
            <v>1475</v>
          </cell>
          <cell r="J76">
            <v>206.50000000000003</v>
          </cell>
          <cell r="K76">
            <v>0</v>
          </cell>
          <cell r="L76">
            <v>206.50000000000003</v>
          </cell>
        </row>
        <row r="77">
          <cell r="B77">
            <v>3</v>
          </cell>
          <cell r="C77" t="str">
            <v>Sand</v>
          </cell>
          <cell r="F77" t="str">
            <v>M-03</v>
          </cell>
          <cell r="G77" t="str">
            <v>m3</v>
          </cell>
          <cell r="H77">
            <v>1.04</v>
          </cell>
          <cell r="I77">
            <v>500</v>
          </cell>
          <cell r="J77">
            <v>520</v>
          </cell>
          <cell r="K77">
            <v>520</v>
          </cell>
          <cell r="L77">
            <v>0</v>
          </cell>
        </row>
        <row r="78">
          <cell r="B78">
            <v>4</v>
          </cell>
          <cell r="C78" t="str">
            <v>Cement</v>
          </cell>
          <cell r="F78" t="str">
            <v>M-04</v>
          </cell>
          <cell r="G78" t="str">
            <v>bags</v>
          </cell>
          <cell r="H78">
            <v>5.45</v>
          </cell>
          <cell r="I78">
            <v>355.3</v>
          </cell>
          <cell r="J78">
            <v>1936.3850000000002</v>
          </cell>
          <cell r="K78">
            <v>1936.3850000000002</v>
          </cell>
          <cell r="L78">
            <v>0</v>
          </cell>
        </row>
        <row r="79">
          <cell r="B79">
            <v>5</v>
          </cell>
          <cell r="C79" t="str">
            <v>Wood for Formwork</v>
          </cell>
          <cell r="F79" t="str">
            <v>M-18</v>
          </cell>
          <cell r="G79" t="str">
            <v>m3</v>
          </cell>
          <cell r="H79">
            <v>4.734E-2</v>
          </cell>
          <cell r="I79">
            <v>14115.02</v>
          </cell>
          <cell r="J79">
            <v>668.20504679999999</v>
          </cell>
          <cell r="K79">
            <v>0</v>
          </cell>
          <cell r="L79">
            <v>668.20504679999999</v>
          </cell>
        </row>
        <row r="80">
          <cell r="B80">
            <v>6</v>
          </cell>
          <cell r="C80" t="str">
            <v>Nails</v>
          </cell>
          <cell r="F80" t="str">
            <v>M-06</v>
          </cell>
          <cell r="G80" t="str">
            <v>Kg.</v>
          </cell>
          <cell r="H80">
            <v>0.22499999999999998</v>
          </cell>
          <cell r="I80">
            <v>77</v>
          </cell>
          <cell r="J80">
            <v>17.324999999999999</v>
          </cell>
          <cell r="K80">
            <v>17.324999999999999</v>
          </cell>
          <cell r="L80">
            <v>0</v>
          </cell>
        </row>
        <row r="81">
          <cell r="B81">
            <v>7</v>
          </cell>
          <cell r="C81" t="str">
            <v>Reinforement Bar - 6 mm</v>
          </cell>
          <cell r="F81" t="str">
            <v>M-07</v>
          </cell>
          <cell r="G81" t="str">
            <v>Kg.</v>
          </cell>
          <cell r="H81">
            <v>11</v>
          </cell>
          <cell r="I81">
            <v>36.300000000000004</v>
          </cell>
          <cell r="J81">
            <v>399.30000000000007</v>
          </cell>
          <cell r="K81">
            <v>399.30000000000007</v>
          </cell>
          <cell r="L81">
            <v>0</v>
          </cell>
        </row>
        <row r="82">
          <cell r="B82">
            <v>8</v>
          </cell>
          <cell r="C82" t="str">
            <v>Polythene Sheet (90 cm)</v>
          </cell>
          <cell r="F82" t="str">
            <v>M-09</v>
          </cell>
          <cell r="G82" t="str">
            <v>Mtr.</v>
          </cell>
          <cell r="H82">
            <v>2</v>
          </cell>
          <cell r="I82">
            <v>13.200000000000001</v>
          </cell>
          <cell r="J82">
            <v>26.400000000000002</v>
          </cell>
          <cell r="K82">
            <v>26.400000000000002</v>
          </cell>
          <cell r="L82">
            <v>0</v>
          </cell>
        </row>
        <row r="83">
          <cell r="B83">
            <v>9</v>
          </cell>
          <cell r="C83" t="str">
            <v>Circular Slab Frame (60 cm dia)</v>
          </cell>
          <cell r="F83" t="str">
            <v>M-12</v>
          </cell>
          <cell r="G83" t="str">
            <v>Pcs</v>
          </cell>
          <cell r="H83">
            <v>1</v>
          </cell>
          <cell r="I83">
            <v>1000</v>
          </cell>
          <cell r="J83">
            <v>1000</v>
          </cell>
          <cell r="K83">
            <v>1000</v>
          </cell>
          <cell r="L83">
            <v>0</v>
          </cell>
        </row>
        <row r="84">
          <cell r="H84" t="str">
            <v>Sub-Total A</v>
          </cell>
          <cell r="J84">
            <v>7434.1150467999996</v>
          </cell>
          <cell r="K84">
            <v>3899.4100000000003</v>
          </cell>
          <cell r="L84">
            <v>3534.7050467999998</v>
          </cell>
        </row>
        <row r="86">
          <cell r="B86" t="str">
            <v>B.</v>
          </cell>
          <cell r="C86" t="str">
            <v>Labour</v>
          </cell>
        </row>
        <row r="88">
          <cell r="B88">
            <v>1</v>
          </cell>
          <cell r="C88" t="str">
            <v>Skilled Labour</v>
          </cell>
          <cell r="F88" t="str">
            <v>L-1</v>
          </cell>
          <cell r="G88" t="str">
            <v>md</v>
          </cell>
          <cell r="H88">
            <v>3.54</v>
          </cell>
          <cell r="I88">
            <v>205</v>
          </cell>
          <cell r="J88">
            <v>725.7</v>
          </cell>
          <cell r="K88">
            <v>725.7</v>
          </cell>
          <cell r="L88">
            <v>0</v>
          </cell>
        </row>
        <row r="89">
          <cell r="B89">
            <v>2</v>
          </cell>
          <cell r="C89" t="str">
            <v>Unskilled Labour (paid)</v>
          </cell>
          <cell r="F89" t="str">
            <v>L-2</v>
          </cell>
          <cell r="G89" t="str">
            <v>md</v>
          </cell>
          <cell r="H89">
            <v>12.22</v>
          </cell>
          <cell r="I89">
            <v>130</v>
          </cell>
          <cell r="J89">
            <v>1588.6000000000001</v>
          </cell>
          <cell r="K89">
            <v>1588.6000000000001</v>
          </cell>
          <cell r="L89">
            <v>0</v>
          </cell>
        </row>
        <row r="90">
          <cell r="B90">
            <v>3</v>
          </cell>
          <cell r="C90" t="str">
            <v>Unskilled Labour (Village Kind)</v>
          </cell>
          <cell r="F90" t="str">
            <v>L-3</v>
          </cell>
          <cell r="G90" t="str">
            <v>md</v>
          </cell>
          <cell r="H90">
            <v>7.18</v>
          </cell>
          <cell r="I90">
            <v>130</v>
          </cell>
          <cell r="J90">
            <v>933.4</v>
          </cell>
          <cell r="K90">
            <v>0</v>
          </cell>
          <cell r="L90">
            <v>933.4</v>
          </cell>
        </row>
        <row r="91">
          <cell r="H91" t="str">
            <v>Sub-Total B</v>
          </cell>
          <cell r="J91">
            <v>3247.7000000000003</v>
          </cell>
          <cell r="K91">
            <v>2314.3000000000002</v>
          </cell>
          <cell r="L91">
            <v>933.4</v>
          </cell>
        </row>
        <row r="93">
          <cell r="B93" t="str">
            <v>C.</v>
          </cell>
          <cell r="C93" t="str">
            <v>Fittings</v>
          </cell>
          <cell r="F93" t="str">
            <v xml:space="preserve">Inlet  </v>
          </cell>
          <cell r="G93" t="str">
            <v>0 mm</v>
          </cell>
          <cell r="H93" t="str">
            <v xml:space="preserve">Outlet 1 </v>
          </cell>
          <cell r="I93" t="str">
            <v>0 mm</v>
          </cell>
          <cell r="J93" t="str">
            <v>Outlet 2</v>
          </cell>
          <cell r="K93" t="str">
            <v>0 mm</v>
          </cell>
        </row>
        <row r="94">
          <cell r="B94" t="str">
            <v>C.1</v>
          </cell>
          <cell r="C94" t="str">
            <v>Inlet Section</v>
          </cell>
          <cell r="E94" t="str">
            <v>Size</v>
          </cell>
        </row>
        <row r="95">
          <cell r="B95">
            <v>1</v>
          </cell>
          <cell r="C95" t="str">
            <v>Flange Set/Brass Union</v>
          </cell>
          <cell r="D95">
            <v>0</v>
          </cell>
          <cell r="E95" t="str">
            <v>0</v>
          </cell>
          <cell r="F95" t="str">
            <v>BU-0</v>
          </cell>
          <cell r="G95" t="str">
            <v>Pcs.</v>
          </cell>
          <cell r="H95">
            <v>1</v>
          </cell>
          <cell r="I95" t="e">
            <v>#N/A</v>
          </cell>
          <cell r="J95" t="e">
            <v>#N/A</v>
          </cell>
          <cell r="K95" t="e">
            <v>#N/A</v>
          </cell>
          <cell r="L95" t="e">
            <v>#N/A</v>
          </cell>
        </row>
        <row r="96">
          <cell r="B96">
            <v>2</v>
          </cell>
          <cell r="C96" t="str">
            <v>GI Pipe (70cm Long)</v>
          </cell>
          <cell r="D96">
            <v>0</v>
          </cell>
          <cell r="E96" t="str">
            <v>0</v>
          </cell>
          <cell r="F96" t="str">
            <v>GP-0</v>
          </cell>
          <cell r="G96" t="str">
            <v>Mtr</v>
          </cell>
          <cell r="H96">
            <v>0.7</v>
          </cell>
          <cell r="I96" t="e">
            <v>#N/A</v>
          </cell>
          <cell r="J96" t="e">
            <v>#N/A</v>
          </cell>
          <cell r="K96" t="e">
            <v>#N/A</v>
          </cell>
          <cell r="L96" t="e">
            <v>#N/A</v>
          </cell>
        </row>
        <row r="97">
          <cell r="B97">
            <v>3</v>
          </cell>
          <cell r="C97" t="str">
            <v>GI Equal Tee</v>
          </cell>
          <cell r="D97">
            <v>0</v>
          </cell>
          <cell r="E97" t="str">
            <v>0</v>
          </cell>
          <cell r="F97" t="str">
            <v>ET-0</v>
          </cell>
          <cell r="G97" t="str">
            <v>Pcs.</v>
          </cell>
          <cell r="H97">
            <v>1</v>
          </cell>
          <cell r="I97" t="e">
            <v>#N/A</v>
          </cell>
          <cell r="J97" t="e">
            <v>#N/A</v>
          </cell>
          <cell r="K97" t="e">
            <v>#N/A</v>
          </cell>
          <cell r="L97" t="e">
            <v>#N/A</v>
          </cell>
        </row>
        <row r="98">
          <cell r="B98" t="str">
            <v>C.2</v>
          </cell>
          <cell r="C98" t="str">
            <v>Outlet 1</v>
          </cell>
        </row>
        <row r="99">
          <cell r="B99">
            <v>1</v>
          </cell>
          <cell r="C99" t="str">
            <v>GI Nipple</v>
          </cell>
          <cell r="D99" t="str">
            <v/>
          </cell>
          <cell r="E99" t="str">
            <v/>
          </cell>
          <cell r="F99" t="str">
            <v/>
          </cell>
          <cell r="G99" t="str">
            <v>Pcs.</v>
          </cell>
          <cell r="H99">
            <v>0</v>
          </cell>
          <cell r="I99">
            <v>0</v>
          </cell>
          <cell r="J99">
            <v>0</v>
          </cell>
          <cell r="K99">
            <v>0</v>
          </cell>
          <cell r="L99">
            <v>0</v>
          </cell>
        </row>
        <row r="100">
          <cell r="B100">
            <v>2</v>
          </cell>
          <cell r="C100" t="str">
            <v xml:space="preserve">GI Reducer    x  </v>
          </cell>
          <cell r="D100" t="str">
            <v/>
          </cell>
          <cell r="E100" t="str">
            <v/>
          </cell>
          <cell r="F100" t="str">
            <v/>
          </cell>
          <cell r="G100" t="str">
            <v>Pcs.</v>
          </cell>
          <cell r="H100">
            <v>0</v>
          </cell>
          <cell r="I100">
            <v>0</v>
          </cell>
          <cell r="J100">
            <v>0</v>
          </cell>
          <cell r="K100">
            <v>0</v>
          </cell>
          <cell r="L100">
            <v>0</v>
          </cell>
        </row>
        <row r="101">
          <cell r="B101">
            <v>3</v>
          </cell>
          <cell r="C101" t="str">
            <v>GI Nibble</v>
          </cell>
          <cell r="D101">
            <v>0</v>
          </cell>
          <cell r="E101" t="str">
            <v>0</v>
          </cell>
          <cell r="F101" t="str">
            <v>NIA-0</v>
          </cell>
          <cell r="G101" t="str">
            <v>Pcs.</v>
          </cell>
          <cell r="H101">
            <v>2</v>
          </cell>
          <cell r="I101" t="e">
            <v>#N/A</v>
          </cell>
          <cell r="J101" t="e">
            <v>#N/A</v>
          </cell>
          <cell r="K101" t="e">
            <v>#N/A</v>
          </cell>
          <cell r="L101" t="e">
            <v>#N/A</v>
          </cell>
        </row>
        <row r="102">
          <cell r="B102">
            <v>4</v>
          </cell>
          <cell r="C102" t="str">
            <v>Brass Gate Valve</v>
          </cell>
          <cell r="D102">
            <v>0</v>
          </cell>
          <cell r="E102" t="str">
            <v>0</v>
          </cell>
          <cell r="F102" t="str">
            <v>GV-0</v>
          </cell>
          <cell r="G102" t="str">
            <v>Pcs.</v>
          </cell>
          <cell r="H102">
            <v>1</v>
          </cell>
          <cell r="I102" t="e">
            <v>#N/A</v>
          </cell>
          <cell r="J102" t="e">
            <v>#N/A</v>
          </cell>
          <cell r="K102" t="e">
            <v>#N/A</v>
          </cell>
          <cell r="L102" t="e">
            <v>#N/A</v>
          </cell>
        </row>
        <row r="103">
          <cell r="B103">
            <v>5</v>
          </cell>
          <cell r="C103" t="str">
            <v>GI Union</v>
          </cell>
          <cell r="D103">
            <v>0</v>
          </cell>
          <cell r="E103" t="str">
            <v>0</v>
          </cell>
          <cell r="F103" t="str">
            <v>UN-0</v>
          </cell>
          <cell r="G103" t="str">
            <v>Pcs.</v>
          </cell>
          <cell r="H103">
            <v>1</v>
          </cell>
          <cell r="I103" t="e">
            <v>#N/A</v>
          </cell>
          <cell r="J103" t="e">
            <v>#N/A</v>
          </cell>
          <cell r="K103" t="e">
            <v>#N/A</v>
          </cell>
          <cell r="L103" t="e">
            <v>#N/A</v>
          </cell>
        </row>
        <row r="104">
          <cell r="B104">
            <v>6</v>
          </cell>
          <cell r="C104" t="str">
            <v>GI Pipe (70cm Long)</v>
          </cell>
          <cell r="D104">
            <v>0</v>
          </cell>
          <cell r="E104" t="str">
            <v>0</v>
          </cell>
          <cell r="F104" t="str">
            <v>GP-0</v>
          </cell>
          <cell r="G104" t="str">
            <v>Mtr</v>
          </cell>
          <cell r="H104">
            <v>0.7</v>
          </cell>
          <cell r="I104" t="e">
            <v>#N/A</v>
          </cell>
          <cell r="J104" t="e">
            <v>#N/A</v>
          </cell>
          <cell r="K104" t="e">
            <v>#N/A</v>
          </cell>
          <cell r="L104" t="e">
            <v>#N/A</v>
          </cell>
        </row>
        <row r="105">
          <cell r="B105">
            <v>7</v>
          </cell>
          <cell r="C105" t="str">
            <v>Flange Set/Brass Union</v>
          </cell>
          <cell r="D105">
            <v>0</v>
          </cell>
          <cell r="E105" t="str">
            <v>0</v>
          </cell>
          <cell r="F105" t="str">
            <v>BU-0</v>
          </cell>
          <cell r="G105" t="str">
            <v>Pcs.</v>
          </cell>
          <cell r="H105">
            <v>1</v>
          </cell>
          <cell r="I105" t="e">
            <v>#N/A</v>
          </cell>
          <cell r="J105" t="e">
            <v>#N/A</v>
          </cell>
          <cell r="K105" t="e">
            <v>#N/A</v>
          </cell>
          <cell r="L105" t="e">
            <v>#N/A</v>
          </cell>
        </row>
        <row r="106">
          <cell r="B106" t="str">
            <v>C.3</v>
          </cell>
          <cell r="C106" t="str">
            <v>Outlet 2</v>
          </cell>
        </row>
        <row r="107">
          <cell r="B107">
            <v>1</v>
          </cell>
          <cell r="C107" t="str">
            <v>GI Nipple</v>
          </cell>
          <cell r="D107" t="str">
            <v/>
          </cell>
          <cell r="E107" t="str">
            <v/>
          </cell>
          <cell r="F107" t="str">
            <v/>
          </cell>
          <cell r="G107" t="str">
            <v>Pcs.</v>
          </cell>
          <cell r="H107">
            <v>0</v>
          </cell>
          <cell r="I107">
            <v>0</v>
          </cell>
          <cell r="J107">
            <v>0</v>
          </cell>
          <cell r="K107">
            <v>0</v>
          </cell>
          <cell r="L107">
            <v>0</v>
          </cell>
        </row>
        <row r="108">
          <cell r="B108">
            <v>2</v>
          </cell>
          <cell r="C108" t="str">
            <v xml:space="preserve">GI Reducer    x  </v>
          </cell>
          <cell r="D108" t="str">
            <v/>
          </cell>
          <cell r="E108" t="str">
            <v/>
          </cell>
          <cell r="F108" t="str">
            <v/>
          </cell>
          <cell r="G108" t="str">
            <v>Pcs.</v>
          </cell>
          <cell r="H108">
            <v>0</v>
          </cell>
          <cell r="I108">
            <v>0</v>
          </cell>
          <cell r="J108">
            <v>0</v>
          </cell>
          <cell r="K108">
            <v>0</v>
          </cell>
          <cell r="L108">
            <v>0</v>
          </cell>
        </row>
        <row r="109">
          <cell r="B109">
            <v>3</v>
          </cell>
          <cell r="C109" t="str">
            <v>GI Nibble</v>
          </cell>
          <cell r="D109">
            <v>0</v>
          </cell>
          <cell r="E109" t="str">
            <v>0</v>
          </cell>
          <cell r="F109" t="str">
            <v>NIA-0</v>
          </cell>
          <cell r="G109" t="str">
            <v>Pcs.</v>
          </cell>
          <cell r="H109">
            <v>2</v>
          </cell>
          <cell r="I109" t="e">
            <v>#N/A</v>
          </cell>
          <cell r="J109" t="e">
            <v>#N/A</v>
          </cell>
          <cell r="K109" t="e">
            <v>#N/A</v>
          </cell>
          <cell r="L109" t="e">
            <v>#N/A</v>
          </cell>
        </row>
        <row r="110">
          <cell r="B110">
            <v>4</v>
          </cell>
          <cell r="C110" t="str">
            <v>Brass Gate Valve</v>
          </cell>
          <cell r="D110">
            <v>0</v>
          </cell>
          <cell r="E110" t="str">
            <v>0</v>
          </cell>
          <cell r="F110" t="str">
            <v>GV-0</v>
          </cell>
          <cell r="G110" t="str">
            <v>Pcs.</v>
          </cell>
          <cell r="H110">
            <v>1</v>
          </cell>
          <cell r="I110" t="e">
            <v>#N/A</v>
          </cell>
          <cell r="J110" t="e">
            <v>#N/A</v>
          </cell>
          <cell r="K110" t="e">
            <v>#N/A</v>
          </cell>
          <cell r="L110" t="e">
            <v>#N/A</v>
          </cell>
        </row>
        <row r="111">
          <cell r="B111">
            <v>5</v>
          </cell>
          <cell r="C111" t="str">
            <v>GI Union</v>
          </cell>
          <cell r="D111">
            <v>0</v>
          </cell>
          <cell r="E111" t="str">
            <v>0</v>
          </cell>
          <cell r="F111" t="str">
            <v>UN-0</v>
          </cell>
          <cell r="G111" t="str">
            <v>Pcs.</v>
          </cell>
          <cell r="H111">
            <v>1</v>
          </cell>
          <cell r="I111" t="e">
            <v>#N/A</v>
          </cell>
          <cell r="J111" t="e">
            <v>#N/A</v>
          </cell>
          <cell r="K111" t="e">
            <v>#N/A</v>
          </cell>
          <cell r="L111" t="e">
            <v>#N/A</v>
          </cell>
        </row>
        <row r="112">
          <cell r="B112">
            <v>6</v>
          </cell>
          <cell r="C112" t="str">
            <v>GI Pipe (70cm Long)</v>
          </cell>
          <cell r="D112">
            <v>0</v>
          </cell>
          <cell r="E112" t="str">
            <v>0</v>
          </cell>
          <cell r="F112" t="str">
            <v>GP-0</v>
          </cell>
          <cell r="G112" t="str">
            <v>Mtr</v>
          </cell>
          <cell r="H112">
            <v>0.7</v>
          </cell>
          <cell r="I112" t="e">
            <v>#N/A</v>
          </cell>
          <cell r="J112" t="e">
            <v>#N/A</v>
          </cell>
          <cell r="K112" t="e">
            <v>#N/A</v>
          </cell>
          <cell r="L112" t="e">
            <v>#N/A</v>
          </cell>
        </row>
        <row r="113">
          <cell r="B113">
            <v>7</v>
          </cell>
          <cell r="C113" t="str">
            <v>Flange Set/Brass Union</v>
          </cell>
          <cell r="D113">
            <v>0</v>
          </cell>
          <cell r="E113" t="str">
            <v>0</v>
          </cell>
          <cell r="F113" t="str">
            <v>BU-0</v>
          </cell>
          <cell r="G113" t="str">
            <v>Pcs.</v>
          </cell>
          <cell r="H113">
            <v>1</v>
          </cell>
          <cell r="I113" t="e">
            <v>#N/A</v>
          </cell>
          <cell r="J113" t="e">
            <v>#N/A</v>
          </cell>
          <cell r="K113" t="e">
            <v>#N/A</v>
          </cell>
          <cell r="L113" t="e">
            <v>#N/A</v>
          </cell>
        </row>
        <row r="114">
          <cell r="H114" t="str">
            <v>Sub-Total C</v>
          </cell>
          <cell r="J114" t="e">
            <v>#N/A</v>
          </cell>
          <cell r="K114" t="e">
            <v>#N/A</v>
          </cell>
          <cell r="L114" t="e">
            <v>#N/A</v>
          </cell>
        </row>
        <row r="115">
          <cell r="H115" t="str">
            <v>Total (A+B+C)</v>
          </cell>
          <cell r="J115" t="e">
            <v>#N/A</v>
          </cell>
          <cell r="K115" t="e">
            <v>#N/A</v>
          </cell>
          <cell r="L115" t="e">
            <v>#N/A</v>
          </cell>
        </row>
        <row r="117">
          <cell r="C117" t="str">
            <v>Total Nos. of Valve Chambers:</v>
          </cell>
          <cell r="J117">
            <v>0</v>
          </cell>
        </row>
        <row r="118">
          <cell r="C118" t="str">
            <v>Total Cost (in Rs.)</v>
          </cell>
          <cell r="J118" t="e">
            <v>#N/A</v>
          </cell>
        </row>
        <row r="122">
          <cell r="B122" t="str">
            <v>Table A.13 : Cost Estimation of Valve Chamber</v>
          </cell>
          <cell r="L122" t="str">
            <v>SP-Gul-Kala Pahara-Gr</v>
          </cell>
        </row>
        <row r="124">
          <cell r="B124" t="str">
            <v>Office of the District Development Committee, Gulmi</v>
          </cell>
        </row>
        <row r="125">
          <cell r="B125" t="str">
            <v>TYPE OF STRUCTURE</v>
          </cell>
          <cell r="G125" t="str">
            <v>VALVE CHAMBER</v>
          </cell>
          <cell r="J125" t="str">
            <v xml:space="preserve"> No. : </v>
          </cell>
          <cell r="K125">
            <v>3</v>
          </cell>
        </row>
        <row r="126">
          <cell r="B126" t="str">
            <v>NUMBER OF STRUCTURES</v>
          </cell>
          <cell r="G126">
            <v>0</v>
          </cell>
        </row>
        <row r="127">
          <cell r="B127" t="str">
            <v>SCHEME NAME</v>
          </cell>
          <cell r="G127" t="str">
            <v>Tamghas WSSP</v>
          </cell>
        </row>
        <row r="128">
          <cell r="B128" t="str">
            <v>LOCATION</v>
          </cell>
          <cell r="G128" t="str">
            <v>Ward No.</v>
          </cell>
          <cell r="H128" t="str">
            <v>1, 2, 3 &amp; 4</v>
          </cell>
          <cell r="I128" t="str">
            <v>VDC:</v>
          </cell>
          <cell r="J128" t="str">
            <v>Tamghas</v>
          </cell>
        </row>
        <row r="130">
          <cell r="B130" t="str">
            <v>S. No.</v>
          </cell>
          <cell r="C130" t="str">
            <v>Description of Items</v>
          </cell>
          <cell r="F130" t="str">
            <v>Code</v>
          </cell>
          <cell r="G130" t="str">
            <v>Units</v>
          </cell>
          <cell r="H130" t="str">
            <v>Quantity</v>
          </cell>
          <cell r="I130" t="str">
            <v>Rate</v>
          </cell>
          <cell r="J130" t="str">
            <v xml:space="preserve">Total </v>
          </cell>
          <cell r="K130" t="str">
            <v>Cost Contribution</v>
          </cell>
        </row>
        <row r="131">
          <cell r="I131" t="str">
            <v>Rs.</v>
          </cell>
          <cell r="J131" t="str">
            <v>Amount Rs.</v>
          </cell>
          <cell r="K131" t="str">
            <v xml:space="preserve">Cash </v>
          </cell>
          <cell r="L131" t="str">
            <v>Kind</v>
          </cell>
        </row>
        <row r="133">
          <cell r="B133" t="str">
            <v>A.</v>
          </cell>
          <cell r="C133" t="str">
            <v>Construction Materials</v>
          </cell>
        </row>
        <row r="135">
          <cell r="B135">
            <v>1</v>
          </cell>
          <cell r="C135" t="str">
            <v>Stones (Blocks + Bonds)</v>
          </cell>
          <cell r="F135" t="str">
            <v>M-01</v>
          </cell>
          <cell r="G135" t="str">
            <v>m3</v>
          </cell>
          <cell r="H135">
            <v>2.66</v>
          </cell>
          <cell r="I135">
            <v>1000</v>
          </cell>
          <cell r="J135">
            <v>2660</v>
          </cell>
          <cell r="K135">
            <v>0</v>
          </cell>
          <cell r="L135">
            <v>2660</v>
          </cell>
        </row>
        <row r="136">
          <cell r="B136">
            <v>2</v>
          </cell>
          <cell r="C136" t="str">
            <v>Aggregate (5-25)</v>
          </cell>
          <cell r="F136" t="str">
            <v>M-02</v>
          </cell>
          <cell r="G136" t="str">
            <v>m3</v>
          </cell>
          <cell r="H136">
            <v>0.14000000000000001</v>
          </cell>
          <cell r="I136">
            <v>1475</v>
          </cell>
          <cell r="J136">
            <v>206.50000000000003</v>
          </cell>
          <cell r="K136">
            <v>0</v>
          </cell>
          <cell r="L136">
            <v>206.50000000000003</v>
          </cell>
        </row>
        <row r="137">
          <cell r="B137">
            <v>3</v>
          </cell>
          <cell r="C137" t="str">
            <v>Sand</v>
          </cell>
          <cell r="F137" t="str">
            <v>M-03</v>
          </cell>
          <cell r="G137" t="str">
            <v>m3</v>
          </cell>
          <cell r="H137">
            <v>1.04</v>
          </cell>
          <cell r="I137">
            <v>500</v>
          </cell>
          <cell r="J137">
            <v>520</v>
          </cell>
          <cell r="K137">
            <v>520</v>
          </cell>
          <cell r="L137">
            <v>0</v>
          </cell>
        </row>
        <row r="138">
          <cell r="B138">
            <v>4</v>
          </cell>
          <cell r="C138" t="str">
            <v>Cement</v>
          </cell>
          <cell r="F138" t="str">
            <v>M-04</v>
          </cell>
          <cell r="G138" t="str">
            <v>bags</v>
          </cell>
          <cell r="H138">
            <v>5.45</v>
          </cell>
          <cell r="I138">
            <v>355.3</v>
          </cell>
          <cell r="J138">
            <v>1936.3850000000002</v>
          </cell>
          <cell r="K138">
            <v>1936.3850000000002</v>
          </cell>
          <cell r="L138">
            <v>0</v>
          </cell>
        </row>
        <row r="139">
          <cell r="B139">
            <v>5</v>
          </cell>
          <cell r="C139" t="str">
            <v>Wood for Formwork</v>
          </cell>
          <cell r="F139" t="str">
            <v>M-18</v>
          </cell>
          <cell r="G139" t="str">
            <v>m3</v>
          </cell>
          <cell r="H139">
            <v>4.734E-2</v>
          </cell>
          <cell r="I139">
            <v>14115.02</v>
          </cell>
          <cell r="J139">
            <v>668.20504679999999</v>
          </cell>
          <cell r="K139">
            <v>0</v>
          </cell>
          <cell r="L139">
            <v>668.20504679999999</v>
          </cell>
        </row>
        <row r="140">
          <cell r="B140">
            <v>6</v>
          </cell>
          <cell r="C140" t="str">
            <v>Nails</v>
          </cell>
          <cell r="F140" t="str">
            <v>M-06</v>
          </cell>
          <cell r="G140" t="str">
            <v>Kg.</v>
          </cell>
          <cell r="H140">
            <v>0.22499999999999998</v>
          </cell>
          <cell r="I140">
            <v>77</v>
          </cell>
          <cell r="J140">
            <v>17.324999999999999</v>
          </cell>
          <cell r="K140">
            <v>17.324999999999999</v>
          </cell>
          <cell r="L140">
            <v>0</v>
          </cell>
        </row>
        <row r="141">
          <cell r="B141">
            <v>7</v>
          </cell>
          <cell r="C141" t="str">
            <v>Reinforement Bar - 6 mm</v>
          </cell>
          <cell r="F141" t="str">
            <v>M-07</v>
          </cell>
          <cell r="G141" t="str">
            <v>Kg.</v>
          </cell>
          <cell r="H141">
            <v>11</v>
          </cell>
          <cell r="I141">
            <v>36.300000000000004</v>
          </cell>
          <cell r="J141">
            <v>399.30000000000007</v>
          </cell>
          <cell r="K141">
            <v>399.30000000000007</v>
          </cell>
          <cell r="L141">
            <v>0</v>
          </cell>
        </row>
        <row r="142">
          <cell r="B142">
            <v>8</v>
          </cell>
          <cell r="C142" t="str">
            <v>Polythene Sheet (90 cm)</v>
          </cell>
          <cell r="F142" t="str">
            <v>M-09</v>
          </cell>
          <cell r="G142" t="str">
            <v>Mtr.</v>
          </cell>
          <cell r="H142">
            <v>2</v>
          </cell>
          <cell r="I142">
            <v>13.200000000000001</v>
          </cell>
          <cell r="J142">
            <v>26.400000000000002</v>
          </cell>
          <cell r="K142">
            <v>26.400000000000002</v>
          </cell>
          <cell r="L142">
            <v>0</v>
          </cell>
        </row>
        <row r="143">
          <cell r="B143">
            <v>9</v>
          </cell>
          <cell r="C143" t="str">
            <v>Circular Slab Frame (60 cm dia)</v>
          </cell>
          <cell r="F143" t="str">
            <v>M-12</v>
          </cell>
          <cell r="G143" t="str">
            <v>Pcs</v>
          </cell>
          <cell r="H143">
            <v>1</v>
          </cell>
          <cell r="I143">
            <v>1000</v>
          </cell>
          <cell r="J143">
            <v>1000</v>
          </cell>
          <cell r="K143">
            <v>1000</v>
          </cell>
          <cell r="L143">
            <v>0</v>
          </cell>
        </row>
        <row r="144">
          <cell r="H144" t="str">
            <v>Sub-Total A</v>
          </cell>
          <cell r="J144">
            <v>7434.1150467999996</v>
          </cell>
          <cell r="K144">
            <v>3899.4100000000003</v>
          </cell>
          <cell r="L144">
            <v>3534.7050467999998</v>
          </cell>
        </row>
        <row r="146">
          <cell r="B146" t="str">
            <v>B.</v>
          </cell>
          <cell r="C146" t="str">
            <v>Labour</v>
          </cell>
        </row>
        <row r="148">
          <cell r="B148">
            <v>1</v>
          </cell>
          <cell r="C148" t="str">
            <v>Skilled Labour</v>
          </cell>
          <cell r="F148" t="str">
            <v>L-1</v>
          </cell>
          <cell r="G148" t="str">
            <v>md</v>
          </cell>
          <cell r="H148">
            <v>3.54</v>
          </cell>
          <cell r="I148">
            <v>205</v>
          </cell>
          <cell r="J148">
            <v>725.7</v>
          </cell>
          <cell r="K148">
            <v>725.7</v>
          </cell>
          <cell r="L148">
            <v>0</v>
          </cell>
        </row>
        <row r="149">
          <cell r="B149">
            <v>2</v>
          </cell>
          <cell r="C149" t="str">
            <v>Unskilled Labour (paid)</v>
          </cell>
          <cell r="F149" t="str">
            <v>L-2</v>
          </cell>
          <cell r="G149" t="str">
            <v>md</v>
          </cell>
          <cell r="H149">
            <v>12.22</v>
          </cell>
          <cell r="I149">
            <v>130</v>
          </cell>
          <cell r="J149">
            <v>1588.6000000000001</v>
          </cell>
          <cell r="K149">
            <v>1588.6000000000001</v>
          </cell>
          <cell r="L149">
            <v>0</v>
          </cell>
        </row>
        <row r="150">
          <cell r="B150">
            <v>3</v>
          </cell>
          <cell r="C150" t="str">
            <v>Unskilled Labour (Village Kind)</v>
          </cell>
          <cell r="F150" t="str">
            <v>L-3</v>
          </cell>
          <cell r="G150" t="str">
            <v>md</v>
          </cell>
          <cell r="H150">
            <v>7.18</v>
          </cell>
          <cell r="I150">
            <v>130</v>
          </cell>
          <cell r="J150">
            <v>933.4</v>
          </cell>
          <cell r="K150">
            <v>0</v>
          </cell>
          <cell r="L150">
            <v>933.4</v>
          </cell>
        </row>
        <row r="151">
          <cell r="H151" t="str">
            <v>Sub-Total B</v>
          </cell>
          <cell r="J151">
            <v>3247.7000000000003</v>
          </cell>
          <cell r="K151">
            <v>2314.3000000000002</v>
          </cell>
          <cell r="L151">
            <v>933.4</v>
          </cell>
        </row>
        <row r="153">
          <cell r="B153" t="str">
            <v>C.</v>
          </cell>
          <cell r="C153" t="str">
            <v>Fittings</v>
          </cell>
          <cell r="F153" t="str">
            <v xml:space="preserve">Inlet  </v>
          </cell>
          <cell r="G153" t="str">
            <v>0 mm</v>
          </cell>
          <cell r="H153" t="str">
            <v xml:space="preserve">Outlet 1 </v>
          </cell>
          <cell r="I153" t="str">
            <v>0 mm</v>
          </cell>
          <cell r="J153" t="str">
            <v>Outlet 2</v>
          </cell>
          <cell r="K153" t="str">
            <v>0 mm</v>
          </cell>
        </row>
        <row r="154">
          <cell r="B154" t="str">
            <v>C.1</v>
          </cell>
          <cell r="C154" t="str">
            <v>Inlet Section</v>
          </cell>
          <cell r="E154" t="str">
            <v>Size</v>
          </cell>
        </row>
        <row r="155">
          <cell r="B155">
            <v>1</v>
          </cell>
          <cell r="C155" t="str">
            <v>Flange Set/Brass Union</v>
          </cell>
          <cell r="D155">
            <v>0</v>
          </cell>
          <cell r="E155" t="str">
            <v>0</v>
          </cell>
          <cell r="F155" t="str">
            <v>BU-0</v>
          </cell>
          <cell r="G155" t="str">
            <v>Pcs.</v>
          </cell>
          <cell r="H155">
            <v>1</v>
          </cell>
          <cell r="I155" t="e">
            <v>#N/A</v>
          </cell>
          <cell r="J155" t="e">
            <v>#N/A</v>
          </cell>
          <cell r="K155" t="e">
            <v>#N/A</v>
          </cell>
          <cell r="L155" t="e">
            <v>#N/A</v>
          </cell>
        </row>
        <row r="156">
          <cell r="B156">
            <v>2</v>
          </cell>
          <cell r="C156" t="str">
            <v>GI Pipe (70cm Long)</v>
          </cell>
          <cell r="D156">
            <v>0</v>
          </cell>
          <cell r="E156" t="str">
            <v>0</v>
          </cell>
          <cell r="F156" t="str">
            <v>GP-0</v>
          </cell>
          <cell r="G156" t="str">
            <v>Mtr</v>
          </cell>
          <cell r="H156">
            <v>0.7</v>
          </cell>
          <cell r="I156" t="e">
            <v>#N/A</v>
          </cell>
          <cell r="J156" t="e">
            <v>#N/A</v>
          </cell>
          <cell r="K156" t="e">
            <v>#N/A</v>
          </cell>
          <cell r="L156" t="e">
            <v>#N/A</v>
          </cell>
        </row>
        <row r="157">
          <cell r="B157">
            <v>3</v>
          </cell>
          <cell r="C157" t="str">
            <v>GI Equal Tee</v>
          </cell>
          <cell r="D157">
            <v>0</v>
          </cell>
          <cell r="E157" t="str">
            <v>0</v>
          </cell>
          <cell r="F157" t="str">
            <v>ET-0</v>
          </cell>
          <cell r="G157" t="str">
            <v>Pcs.</v>
          </cell>
          <cell r="H157">
            <v>1</v>
          </cell>
          <cell r="I157" t="e">
            <v>#N/A</v>
          </cell>
          <cell r="J157" t="e">
            <v>#N/A</v>
          </cell>
          <cell r="K157" t="e">
            <v>#N/A</v>
          </cell>
          <cell r="L157" t="e">
            <v>#N/A</v>
          </cell>
        </row>
        <row r="158">
          <cell r="B158" t="str">
            <v>C.2</v>
          </cell>
          <cell r="C158" t="str">
            <v>Outlet 1</v>
          </cell>
        </row>
        <row r="159">
          <cell r="B159">
            <v>1</v>
          </cell>
          <cell r="C159" t="str">
            <v>GI Nipple</v>
          </cell>
          <cell r="D159" t="str">
            <v/>
          </cell>
          <cell r="E159" t="str">
            <v/>
          </cell>
          <cell r="F159" t="str">
            <v/>
          </cell>
          <cell r="G159" t="str">
            <v>Pcs.</v>
          </cell>
          <cell r="H159">
            <v>0</v>
          </cell>
          <cell r="I159">
            <v>0</v>
          </cell>
          <cell r="J159">
            <v>0</v>
          </cell>
          <cell r="K159">
            <v>0</v>
          </cell>
          <cell r="L159">
            <v>0</v>
          </cell>
        </row>
        <row r="160">
          <cell r="B160">
            <v>2</v>
          </cell>
          <cell r="C160" t="str">
            <v xml:space="preserve">GI Reducer    x  </v>
          </cell>
          <cell r="D160" t="str">
            <v/>
          </cell>
          <cell r="E160" t="str">
            <v/>
          </cell>
          <cell r="F160" t="str">
            <v/>
          </cell>
          <cell r="G160" t="str">
            <v>Pcs.</v>
          </cell>
          <cell r="H160">
            <v>0</v>
          </cell>
          <cell r="I160">
            <v>0</v>
          </cell>
          <cell r="J160">
            <v>0</v>
          </cell>
          <cell r="K160">
            <v>0</v>
          </cell>
          <cell r="L160">
            <v>0</v>
          </cell>
        </row>
        <row r="161">
          <cell r="B161">
            <v>3</v>
          </cell>
          <cell r="C161" t="str">
            <v>GI Nibble</v>
          </cell>
          <cell r="D161">
            <v>0</v>
          </cell>
          <cell r="E161" t="str">
            <v>0</v>
          </cell>
          <cell r="F161" t="str">
            <v>NIA-0</v>
          </cell>
          <cell r="G161" t="str">
            <v>Pcs.</v>
          </cell>
          <cell r="H161">
            <v>2</v>
          </cell>
          <cell r="I161" t="e">
            <v>#N/A</v>
          </cell>
          <cell r="J161" t="e">
            <v>#N/A</v>
          </cell>
          <cell r="K161" t="e">
            <v>#N/A</v>
          </cell>
          <cell r="L161" t="e">
            <v>#N/A</v>
          </cell>
        </row>
        <row r="162">
          <cell r="B162">
            <v>4</v>
          </cell>
          <cell r="C162" t="str">
            <v>Brass Gate Valve</v>
          </cell>
          <cell r="D162">
            <v>0</v>
          </cell>
          <cell r="E162" t="str">
            <v>0</v>
          </cell>
          <cell r="F162" t="str">
            <v>GV-0</v>
          </cell>
          <cell r="G162" t="str">
            <v>Pcs.</v>
          </cell>
          <cell r="H162">
            <v>1</v>
          </cell>
          <cell r="I162" t="e">
            <v>#N/A</v>
          </cell>
          <cell r="J162" t="e">
            <v>#N/A</v>
          </cell>
          <cell r="K162" t="e">
            <v>#N/A</v>
          </cell>
          <cell r="L162" t="e">
            <v>#N/A</v>
          </cell>
        </row>
        <row r="163">
          <cell r="B163">
            <v>5</v>
          </cell>
          <cell r="C163" t="str">
            <v>GI Union</v>
          </cell>
          <cell r="D163">
            <v>0</v>
          </cell>
          <cell r="E163" t="str">
            <v>0</v>
          </cell>
          <cell r="F163" t="str">
            <v>UN-0</v>
          </cell>
          <cell r="G163" t="str">
            <v>Pcs.</v>
          </cell>
          <cell r="H163">
            <v>1</v>
          </cell>
          <cell r="I163" t="e">
            <v>#N/A</v>
          </cell>
          <cell r="J163" t="e">
            <v>#N/A</v>
          </cell>
          <cell r="K163" t="e">
            <v>#N/A</v>
          </cell>
          <cell r="L163" t="e">
            <v>#N/A</v>
          </cell>
        </row>
        <row r="164">
          <cell r="B164">
            <v>6</v>
          </cell>
          <cell r="C164" t="str">
            <v>GI Pipe (70cm Long)</v>
          </cell>
          <cell r="D164">
            <v>0</v>
          </cell>
          <cell r="E164" t="str">
            <v>0</v>
          </cell>
          <cell r="F164" t="str">
            <v>GP-0</v>
          </cell>
          <cell r="G164" t="str">
            <v>Mtr</v>
          </cell>
          <cell r="H164">
            <v>0.7</v>
          </cell>
          <cell r="I164" t="e">
            <v>#N/A</v>
          </cell>
          <cell r="J164" t="e">
            <v>#N/A</v>
          </cell>
          <cell r="K164" t="e">
            <v>#N/A</v>
          </cell>
          <cell r="L164" t="e">
            <v>#N/A</v>
          </cell>
        </row>
        <row r="165">
          <cell r="B165">
            <v>7</v>
          </cell>
          <cell r="C165" t="str">
            <v>Flange Set/Brass Union</v>
          </cell>
          <cell r="D165">
            <v>0</v>
          </cell>
          <cell r="E165" t="str">
            <v>0</v>
          </cell>
          <cell r="F165" t="str">
            <v>BU-0</v>
          </cell>
          <cell r="G165" t="str">
            <v>Pcs.</v>
          </cell>
          <cell r="H165">
            <v>1</v>
          </cell>
          <cell r="I165" t="e">
            <v>#N/A</v>
          </cell>
          <cell r="J165" t="e">
            <v>#N/A</v>
          </cell>
          <cell r="K165" t="e">
            <v>#N/A</v>
          </cell>
          <cell r="L165" t="e">
            <v>#N/A</v>
          </cell>
        </row>
        <row r="166">
          <cell r="B166" t="str">
            <v>C.3</v>
          </cell>
          <cell r="C166" t="str">
            <v>Outlet 2</v>
          </cell>
        </row>
        <row r="167">
          <cell r="B167">
            <v>1</v>
          </cell>
          <cell r="C167" t="str">
            <v>GI Nipple</v>
          </cell>
          <cell r="D167" t="str">
            <v/>
          </cell>
          <cell r="E167" t="str">
            <v/>
          </cell>
          <cell r="F167" t="str">
            <v/>
          </cell>
          <cell r="G167" t="str">
            <v>Pcs.</v>
          </cell>
          <cell r="H167">
            <v>0</v>
          </cell>
          <cell r="I167">
            <v>0</v>
          </cell>
          <cell r="J167">
            <v>0</v>
          </cell>
          <cell r="K167">
            <v>0</v>
          </cell>
          <cell r="L167">
            <v>0</v>
          </cell>
        </row>
        <row r="168">
          <cell r="B168">
            <v>2</v>
          </cell>
          <cell r="C168" t="str">
            <v xml:space="preserve">GI Reducer    x  </v>
          </cell>
          <cell r="D168" t="str">
            <v/>
          </cell>
          <cell r="E168" t="str">
            <v/>
          </cell>
          <cell r="F168" t="str">
            <v/>
          </cell>
          <cell r="G168" t="str">
            <v>Pcs.</v>
          </cell>
          <cell r="H168">
            <v>0</v>
          </cell>
          <cell r="I168">
            <v>0</v>
          </cell>
          <cell r="J168">
            <v>0</v>
          </cell>
          <cell r="K168">
            <v>0</v>
          </cell>
          <cell r="L168">
            <v>0</v>
          </cell>
        </row>
        <row r="169">
          <cell r="B169">
            <v>3</v>
          </cell>
          <cell r="C169" t="str">
            <v>GI Nibble</v>
          </cell>
          <cell r="D169">
            <v>0</v>
          </cell>
          <cell r="E169" t="str">
            <v>0</v>
          </cell>
          <cell r="F169" t="str">
            <v>NIA-0</v>
          </cell>
          <cell r="G169" t="str">
            <v>Pcs.</v>
          </cell>
          <cell r="H169">
            <v>2</v>
          </cell>
          <cell r="I169" t="e">
            <v>#N/A</v>
          </cell>
          <cell r="J169" t="e">
            <v>#N/A</v>
          </cell>
          <cell r="K169" t="e">
            <v>#N/A</v>
          </cell>
          <cell r="L169" t="e">
            <v>#N/A</v>
          </cell>
        </row>
        <row r="170">
          <cell r="B170">
            <v>4</v>
          </cell>
          <cell r="C170" t="str">
            <v>Brass Gate Valve</v>
          </cell>
          <cell r="D170">
            <v>0</v>
          </cell>
          <cell r="E170" t="str">
            <v>0</v>
          </cell>
          <cell r="F170" t="str">
            <v>GV-0</v>
          </cell>
          <cell r="G170" t="str">
            <v>Pcs.</v>
          </cell>
          <cell r="H170">
            <v>1</v>
          </cell>
          <cell r="I170" t="e">
            <v>#N/A</v>
          </cell>
          <cell r="J170" t="e">
            <v>#N/A</v>
          </cell>
          <cell r="K170" t="e">
            <v>#N/A</v>
          </cell>
          <cell r="L170" t="e">
            <v>#N/A</v>
          </cell>
        </row>
        <row r="171">
          <cell r="B171">
            <v>5</v>
          </cell>
          <cell r="C171" t="str">
            <v>GI Union</v>
          </cell>
          <cell r="D171">
            <v>0</v>
          </cell>
          <cell r="E171" t="str">
            <v>0</v>
          </cell>
          <cell r="F171" t="str">
            <v>UN-0</v>
          </cell>
          <cell r="G171" t="str">
            <v>Pcs.</v>
          </cell>
          <cell r="H171">
            <v>1</v>
          </cell>
          <cell r="I171" t="e">
            <v>#N/A</v>
          </cell>
          <cell r="J171" t="e">
            <v>#N/A</v>
          </cell>
          <cell r="K171" t="e">
            <v>#N/A</v>
          </cell>
          <cell r="L171" t="e">
            <v>#N/A</v>
          </cell>
        </row>
        <row r="172">
          <cell r="B172">
            <v>6</v>
          </cell>
          <cell r="C172" t="str">
            <v>GI Pipe (70cm Long)</v>
          </cell>
          <cell r="D172">
            <v>0</v>
          </cell>
          <cell r="E172" t="str">
            <v>0</v>
          </cell>
          <cell r="F172" t="str">
            <v>GP-0</v>
          </cell>
          <cell r="G172" t="str">
            <v>Mtr</v>
          </cell>
          <cell r="H172">
            <v>0.7</v>
          </cell>
          <cell r="I172" t="e">
            <v>#N/A</v>
          </cell>
          <cell r="J172" t="e">
            <v>#N/A</v>
          </cell>
          <cell r="K172" t="e">
            <v>#N/A</v>
          </cell>
          <cell r="L172" t="e">
            <v>#N/A</v>
          </cell>
        </row>
        <row r="173">
          <cell r="B173">
            <v>7</v>
          </cell>
          <cell r="C173" t="str">
            <v>Flange Set/Brass Union</v>
          </cell>
          <cell r="D173">
            <v>0</v>
          </cell>
          <cell r="E173" t="str">
            <v>0</v>
          </cell>
          <cell r="F173" t="str">
            <v>BU-0</v>
          </cell>
          <cell r="G173" t="str">
            <v>Pcs.</v>
          </cell>
          <cell r="H173">
            <v>1</v>
          </cell>
          <cell r="I173" t="e">
            <v>#N/A</v>
          </cell>
          <cell r="J173" t="e">
            <v>#N/A</v>
          </cell>
          <cell r="K173" t="e">
            <v>#N/A</v>
          </cell>
          <cell r="L173" t="e">
            <v>#N/A</v>
          </cell>
        </row>
        <row r="174">
          <cell r="H174" t="str">
            <v>Sub-Total C</v>
          </cell>
          <cell r="J174" t="e">
            <v>#N/A</v>
          </cell>
          <cell r="K174" t="e">
            <v>#N/A</v>
          </cell>
          <cell r="L174" t="e">
            <v>#N/A</v>
          </cell>
        </row>
        <row r="175">
          <cell r="H175" t="str">
            <v>Total (A+B+C)</v>
          </cell>
          <cell r="J175" t="e">
            <v>#N/A</v>
          </cell>
          <cell r="K175" t="e">
            <v>#N/A</v>
          </cell>
          <cell r="L175" t="e">
            <v>#N/A</v>
          </cell>
        </row>
        <row r="177">
          <cell r="C177" t="str">
            <v>Total Nos. of Valve Chambers:</v>
          </cell>
          <cell r="J177">
            <v>0</v>
          </cell>
        </row>
        <row r="178">
          <cell r="C178" t="str">
            <v>Total Cost (in Rs.)</v>
          </cell>
          <cell r="J178" t="e">
            <v>#N/A</v>
          </cell>
        </row>
        <row r="182">
          <cell r="B182" t="str">
            <v>Table A.13 : Cost Estimation of Valve Chamber</v>
          </cell>
          <cell r="L182" t="str">
            <v>SP-Gul-Kala Pahara-Gr</v>
          </cell>
        </row>
        <row r="184">
          <cell r="B184" t="str">
            <v>Office of the District Development Committee, Gulmi</v>
          </cell>
        </row>
        <row r="185">
          <cell r="B185" t="str">
            <v>TYPE OF STRUCTURE</v>
          </cell>
          <cell r="G185" t="str">
            <v>VALVE CHAMBER</v>
          </cell>
          <cell r="J185" t="str">
            <v xml:space="preserve"> No. : </v>
          </cell>
          <cell r="K185">
            <v>4</v>
          </cell>
        </row>
        <row r="186">
          <cell r="B186" t="str">
            <v>NUMBER OF STRUCTURES</v>
          </cell>
          <cell r="G186">
            <v>0</v>
          </cell>
        </row>
        <row r="187">
          <cell r="B187" t="str">
            <v>SCHEME NAME</v>
          </cell>
          <cell r="G187" t="str">
            <v>Tamghas WSSP</v>
          </cell>
        </row>
        <row r="188">
          <cell r="B188" t="str">
            <v>LOCATION</v>
          </cell>
          <cell r="G188" t="str">
            <v>Ward No.</v>
          </cell>
          <cell r="H188" t="str">
            <v>1, 2, 3 &amp; 4</v>
          </cell>
          <cell r="I188" t="str">
            <v>VDC:</v>
          </cell>
          <cell r="J188" t="str">
            <v>Tamghas</v>
          </cell>
        </row>
        <row r="190">
          <cell r="B190" t="str">
            <v>S. No.</v>
          </cell>
          <cell r="C190" t="str">
            <v>Description of Items</v>
          </cell>
          <cell r="F190" t="str">
            <v>Code</v>
          </cell>
          <cell r="G190" t="str">
            <v>Units</v>
          </cell>
          <cell r="H190" t="str">
            <v>Quantity</v>
          </cell>
          <cell r="I190" t="str">
            <v>Rate</v>
          </cell>
          <cell r="J190" t="str">
            <v xml:space="preserve">Total </v>
          </cell>
          <cell r="K190" t="str">
            <v>Cost Contribution</v>
          </cell>
        </row>
        <row r="191">
          <cell r="I191" t="str">
            <v>Rs.</v>
          </cell>
          <cell r="J191" t="str">
            <v>Amount Rs.</v>
          </cell>
          <cell r="K191" t="str">
            <v xml:space="preserve">Cash </v>
          </cell>
          <cell r="L191" t="str">
            <v>Kind</v>
          </cell>
        </row>
        <row r="193">
          <cell r="B193" t="str">
            <v>A.</v>
          </cell>
          <cell r="C193" t="str">
            <v>Construction Materials</v>
          </cell>
        </row>
        <row r="195">
          <cell r="B195">
            <v>1</v>
          </cell>
          <cell r="C195" t="str">
            <v>Stones (Blocks + Bonds)</v>
          </cell>
          <cell r="F195" t="str">
            <v>M-01</v>
          </cell>
          <cell r="G195" t="str">
            <v>m3</v>
          </cell>
          <cell r="H195">
            <v>2.66</v>
          </cell>
          <cell r="I195">
            <v>1000</v>
          </cell>
          <cell r="J195">
            <v>2660</v>
          </cell>
          <cell r="K195">
            <v>0</v>
          </cell>
          <cell r="L195">
            <v>2660</v>
          </cell>
        </row>
        <row r="196">
          <cell r="B196">
            <v>2</v>
          </cell>
          <cell r="C196" t="str">
            <v>Aggregate (5-25)</v>
          </cell>
          <cell r="F196" t="str">
            <v>M-02</v>
          </cell>
          <cell r="G196" t="str">
            <v>m3</v>
          </cell>
          <cell r="H196">
            <v>0.14000000000000001</v>
          </cell>
          <cell r="I196">
            <v>1475</v>
          </cell>
          <cell r="J196">
            <v>206.50000000000003</v>
          </cell>
          <cell r="K196">
            <v>0</v>
          </cell>
          <cell r="L196">
            <v>206.50000000000003</v>
          </cell>
        </row>
        <row r="197">
          <cell r="B197">
            <v>3</v>
          </cell>
          <cell r="C197" t="str">
            <v>Sand</v>
          </cell>
          <cell r="F197" t="str">
            <v>M-03</v>
          </cell>
          <cell r="G197" t="str">
            <v>m3</v>
          </cell>
          <cell r="H197">
            <v>1.04</v>
          </cell>
          <cell r="I197">
            <v>500</v>
          </cell>
          <cell r="J197">
            <v>520</v>
          </cell>
          <cell r="K197">
            <v>520</v>
          </cell>
          <cell r="L197">
            <v>0</v>
          </cell>
        </row>
        <row r="198">
          <cell r="B198">
            <v>4</v>
          </cell>
          <cell r="C198" t="str">
            <v>Cement</v>
          </cell>
          <cell r="F198" t="str">
            <v>M-04</v>
          </cell>
          <cell r="G198" t="str">
            <v>bags</v>
          </cell>
          <cell r="H198">
            <v>5.45</v>
          </cell>
          <cell r="I198">
            <v>355.3</v>
          </cell>
          <cell r="J198">
            <v>1936.3850000000002</v>
          </cell>
          <cell r="K198">
            <v>1936.3850000000002</v>
          </cell>
          <cell r="L198">
            <v>0</v>
          </cell>
        </row>
        <row r="199">
          <cell r="B199">
            <v>5</v>
          </cell>
          <cell r="C199" t="str">
            <v>Wood for Formwork</v>
          </cell>
          <cell r="F199" t="str">
            <v>M-18</v>
          </cell>
          <cell r="G199" t="str">
            <v>m3</v>
          </cell>
          <cell r="H199">
            <v>4.734E-2</v>
          </cell>
          <cell r="I199">
            <v>14115.02</v>
          </cell>
          <cell r="J199">
            <v>668.20504679999999</v>
          </cell>
          <cell r="K199">
            <v>0</v>
          </cell>
          <cell r="L199">
            <v>668.20504679999999</v>
          </cell>
        </row>
        <row r="200">
          <cell r="B200">
            <v>6</v>
          </cell>
          <cell r="C200" t="str">
            <v>Nails</v>
          </cell>
          <cell r="F200" t="str">
            <v>M-06</v>
          </cell>
          <cell r="G200" t="str">
            <v>Kg.</v>
          </cell>
          <cell r="H200">
            <v>0.22499999999999998</v>
          </cell>
          <cell r="I200">
            <v>77</v>
          </cell>
          <cell r="J200">
            <v>17.324999999999999</v>
          </cell>
          <cell r="K200">
            <v>17.324999999999999</v>
          </cell>
          <cell r="L200">
            <v>0</v>
          </cell>
        </row>
        <row r="201">
          <cell r="B201">
            <v>7</v>
          </cell>
          <cell r="C201" t="str">
            <v>Reinforement Bar - 6 mm</v>
          </cell>
          <cell r="F201" t="str">
            <v>M-07</v>
          </cell>
          <cell r="G201" t="str">
            <v>Kg.</v>
          </cell>
          <cell r="H201">
            <v>11</v>
          </cell>
          <cell r="I201">
            <v>36.300000000000004</v>
          </cell>
          <cell r="J201">
            <v>399.30000000000007</v>
          </cell>
          <cell r="K201">
            <v>399.30000000000007</v>
          </cell>
          <cell r="L201">
            <v>0</v>
          </cell>
        </row>
        <row r="202">
          <cell r="B202">
            <v>8</v>
          </cell>
          <cell r="C202" t="str">
            <v>Polythene Sheet (90 cm)</v>
          </cell>
          <cell r="F202" t="str">
            <v>M-09</v>
          </cell>
          <cell r="G202" t="str">
            <v>Mtr.</v>
          </cell>
          <cell r="H202">
            <v>2</v>
          </cell>
          <cell r="I202">
            <v>13.200000000000001</v>
          </cell>
          <cell r="J202">
            <v>26.400000000000002</v>
          </cell>
          <cell r="K202">
            <v>26.400000000000002</v>
          </cell>
          <cell r="L202">
            <v>0</v>
          </cell>
        </row>
        <row r="203">
          <cell r="B203">
            <v>9</v>
          </cell>
          <cell r="C203" t="str">
            <v>Circular Slab Frame (60 cm dia)</v>
          </cell>
          <cell r="F203" t="str">
            <v>M-12</v>
          </cell>
          <cell r="G203" t="str">
            <v>Pcs</v>
          </cell>
          <cell r="H203">
            <v>1</v>
          </cell>
          <cell r="I203">
            <v>1000</v>
          </cell>
          <cell r="J203">
            <v>1000</v>
          </cell>
          <cell r="K203">
            <v>1000</v>
          </cell>
          <cell r="L203">
            <v>0</v>
          </cell>
        </row>
        <row r="204">
          <cell r="H204" t="str">
            <v>Sub-Total A</v>
          </cell>
          <cell r="J204">
            <v>7434.1150467999996</v>
          </cell>
          <cell r="K204">
            <v>3899.4100000000003</v>
          </cell>
          <cell r="L204">
            <v>3534.7050467999998</v>
          </cell>
        </row>
        <row r="206">
          <cell r="B206" t="str">
            <v>B.</v>
          </cell>
          <cell r="C206" t="str">
            <v>Labour</v>
          </cell>
        </row>
        <row r="208">
          <cell r="B208">
            <v>1</v>
          </cell>
          <cell r="C208" t="str">
            <v>Skilled Labour</v>
          </cell>
          <cell r="F208" t="str">
            <v>L-1</v>
          </cell>
          <cell r="G208" t="str">
            <v>md</v>
          </cell>
          <cell r="H208">
            <v>3.54</v>
          </cell>
          <cell r="I208">
            <v>205</v>
          </cell>
          <cell r="J208">
            <v>725.7</v>
          </cell>
          <cell r="K208">
            <v>725.7</v>
          </cell>
          <cell r="L208">
            <v>0</v>
          </cell>
        </row>
        <row r="209">
          <cell r="B209">
            <v>2</v>
          </cell>
          <cell r="C209" t="str">
            <v>Unskilled Labour (paid)</v>
          </cell>
          <cell r="F209" t="str">
            <v>L-2</v>
          </cell>
          <cell r="G209" t="str">
            <v>md</v>
          </cell>
          <cell r="H209">
            <v>12.22</v>
          </cell>
          <cell r="I209">
            <v>130</v>
          </cell>
          <cell r="J209">
            <v>1588.6000000000001</v>
          </cell>
          <cell r="K209">
            <v>1588.6000000000001</v>
          </cell>
          <cell r="L209">
            <v>0</v>
          </cell>
        </row>
        <row r="210">
          <cell r="B210">
            <v>3</v>
          </cell>
          <cell r="C210" t="str">
            <v>Unskilled Labour (Village Kind)</v>
          </cell>
          <cell r="F210" t="str">
            <v>L-3</v>
          </cell>
          <cell r="G210" t="str">
            <v>md</v>
          </cell>
          <cell r="H210">
            <v>7.18</v>
          </cell>
          <cell r="I210">
            <v>130</v>
          </cell>
          <cell r="J210">
            <v>933.4</v>
          </cell>
          <cell r="K210">
            <v>0</v>
          </cell>
          <cell r="L210">
            <v>933.4</v>
          </cell>
        </row>
        <row r="211">
          <cell r="H211" t="str">
            <v>Sub-Total B</v>
          </cell>
          <cell r="J211">
            <v>3247.7000000000003</v>
          </cell>
          <cell r="K211">
            <v>2314.3000000000002</v>
          </cell>
          <cell r="L211">
            <v>933.4</v>
          </cell>
        </row>
        <row r="213">
          <cell r="B213" t="str">
            <v>C.</v>
          </cell>
          <cell r="C213" t="str">
            <v>Fittings</v>
          </cell>
          <cell r="F213" t="str">
            <v xml:space="preserve">Inlet  </v>
          </cell>
          <cell r="G213" t="str">
            <v>0 mm</v>
          </cell>
          <cell r="H213" t="str">
            <v xml:space="preserve">Outlet 1 </v>
          </cell>
          <cell r="I213" t="str">
            <v>0 mm</v>
          </cell>
          <cell r="J213" t="str">
            <v>Outlet 2</v>
          </cell>
          <cell r="K213" t="str">
            <v>0 mm</v>
          </cell>
        </row>
        <row r="214">
          <cell r="B214" t="str">
            <v>C.1</v>
          </cell>
          <cell r="C214" t="str">
            <v>Inlet Section</v>
          </cell>
          <cell r="E214" t="str">
            <v>Size</v>
          </cell>
        </row>
        <row r="215">
          <cell r="B215">
            <v>1</v>
          </cell>
          <cell r="C215" t="str">
            <v>Flange Set/Brass Union</v>
          </cell>
          <cell r="D215">
            <v>0</v>
          </cell>
          <cell r="E215" t="str">
            <v>0</v>
          </cell>
          <cell r="F215" t="str">
            <v>BU-0</v>
          </cell>
          <cell r="G215" t="str">
            <v>Pcs.</v>
          </cell>
          <cell r="H215">
            <v>1</v>
          </cell>
          <cell r="I215" t="e">
            <v>#N/A</v>
          </cell>
          <cell r="J215" t="e">
            <v>#N/A</v>
          </cell>
          <cell r="K215" t="e">
            <v>#N/A</v>
          </cell>
          <cell r="L215" t="e">
            <v>#N/A</v>
          </cell>
        </row>
        <row r="216">
          <cell r="B216">
            <v>2</v>
          </cell>
          <cell r="C216" t="str">
            <v>GI Pipe (70cm Long)</v>
          </cell>
          <cell r="D216">
            <v>0</v>
          </cell>
          <cell r="E216" t="str">
            <v>0</v>
          </cell>
          <cell r="F216" t="str">
            <v>GP-0</v>
          </cell>
          <cell r="G216" t="str">
            <v>Mtr</v>
          </cell>
          <cell r="H216">
            <v>0.7</v>
          </cell>
          <cell r="I216" t="e">
            <v>#N/A</v>
          </cell>
          <cell r="J216" t="e">
            <v>#N/A</v>
          </cell>
          <cell r="K216" t="e">
            <v>#N/A</v>
          </cell>
          <cell r="L216" t="e">
            <v>#N/A</v>
          </cell>
        </row>
        <row r="217">
          <cell r="B217">
            <v>3</v>
          </cell>
          <cell r="C217" t="str">
            <v>GI Equal Tee</v>
          </cell>
          <cell r="D217">
            <v>0</v>
          </cell>
          <cell r="E217" t="str">
            <v>0</v>
          </cell>
          <cell r="F217" t="str">
            <v>ET-0</v>
          </cell>
          <cell r="G217" t="str">
            <v>Pcs.</v>
          </cell>
          <cell r="H217">
            <v>1</v>
          </cell>
          <cell r="I217" t="e">
            <v>#N/A</v>
          </cell>
          <cell r="J217" t="e">
            <v>#N/A</v>
          </cell>
          <cell r="K217" t="e">
            <v>#N/A</v>
          </cell>
          <cell r="L217" t="e">
            <v>#N/A</v>
          </cell>
        </row>
        <row r="218">
          <cell r="B218" t="str">
            <v>C.2</v>
          </cell>
          <cell r="C218" t="str">
            <v>Outlet 1</v>
          </cell>
        </row>
        <row r="219">
          <cell r="B219">
            <v>1</v>
          </cell>
          <cell r="C219" t="str">
            <v>GI Nipple</v>
          </cell>
          <cell r="D219" t="str">
            <v/>
          </cell>
          <cell r="E219" t="str">
            <v/>
          </cell>
          <cell r="F219" t="str">
            <v/>
          </cell>
          <cell r="G219" t="str">
            <v>Pcs.</v>
          </cell>
          <cell r="H219">
            <v>0</v>
          </cell>
          <cell r="I219">
            <v>0</v>
          </cell>
          <cell r="J219">
            <v>0</v>
          </cell>
          <cell r="K219">
            <v>0</v>
          </cell>
          <cell r="L219">
            <v>0</v>
          </cell>
        </row>
        <row r="220">
          <cell r="B220">
            <v>2</v>
          </cell>
          <cell r="C220" t="str">
            <v xml:space="preserve">GI Reducer    x  </v>
          </cell>
          <cell r="D220" t="str">
            <v/>
          </cell>
          <cell r="E220" t="str">
            <v/>
          </cell>
          <cell r="F220" t="str">
            <v/>
          </cell>
          <cell r="G220" t="str">
            <v>Pcs.</v>
          </cell>
          <cell r="H220">
            <v>0</v>
          </cell>
          <cell r="I220">
            <v>0</v>
          </cell>
          <cell r="J220">
            <v>0</v>
          </cell>
          <cell r="K220">
            <v>0</v>
          </cell>
          <cell r="L220">
            <v>0</v>
          </cell>
        </row>
        <row r="221">
          <cell r="B221">
            <v>3</v>
          </cell>
          <cell r="C221" t="str">
            <v>GI Nibble</v>
          </cell>
          <cell r="D221">
            <v>0</v>
          </cell>
          <cell r="E221" t="str">
            <v>0</v>
          </cell>
          <cell r="F221" t="str">
            <v>NIA-0</v>
          </cell>
          <cell r="G221" t="str">
            <v>Pcs.</v>
          </cell>
          <cell r="H221">
            <v>2</v>
          </cell>
          <cell r="I221" t="e">
            <v>#N/A</v>
          </cell>
          <cell r="J221" t="e">
            <v>#N/A</v>
          </cell>
          <cell r="K221" t="e">
            <v>#N/A</v>
          </cell>
          <cell r="L221" t="e">
            <v>#N/A</v>
          </cell>
        </row>
        <row r="222">
          <cell r="B222">
            <v>4</v>
          </cell>
          <cell r="C222" t="str">
            <v>Brass Gate Valve</v>
          </cell>
          <cell r="D222">
            <v>0</v>
          </cell>
          <cell r="E222" t="str">
            <v>0</v>
          </cell>
          <cell r="F222" t="str">
            <v>GV-0</v>
          </cell>
          <cell r="G222" t="str">
            <v>Pcs.</v>
          </cell>
          <cell r="H222">
            <v>1</v>
          </cell>
          <cell r="I222" t="e">
            <v>#N/A</v>
          </cell>
          <cell r="J222" t="e">
            <v>#N/A</v>
          </cell>
          <cell r="K222" t="e">
            <v>#N/A</v>
          </cell>
          <cell r="L222" t="e">
            <v>#N/A</v>
          </cell>
        </row>
        <row r="223">
          <cell r="B223">
            <v>5</v>
          </cell>
          <cell r="C223" t="str">
            <v>GI Union</v>
          </cell>
          <cell r="D223">
            <v>0</v>
          </cell>
          <cell r="E223" t="str">
            <v>0</v>
          </cell>
          <cell r="F223" t="str">
            <v>UN-0</v>
          </cell>
          <cell r="G223" t="str">
            <v>Pcs.</v>
          </cell>
          <cell r="H223">
            <v>1</v>
          </cell>
          <cell r="I223" t="e">
            <v>#N/A</v>
          </cell>
          <cell r="J223" t="e">
            <v>#N/A</v>
          </cell>
          <cell r="K223" t="e">
            <v>#N/A</v>
          </cell>
          <cell r="L223" t="e">
            <v>#N/A</v>
          </cell>
        </row>
        <row r="224">
          <cell r="B224">
            <v>6</v>
          </cell>
          <cell r="C224" t="str">
            <v>GI Pipe (70cm Long)</v>
          </cell>
          <cell r="D224">
            <v>0</v>
          </cell>
          <cell r="E224" t="str">
            <v>0</v>
          </cell>
          <cell r="F224" t="str">
            <v>GP-0</v>
          </cell>
          <cell r="G224" t="str">
            <v>Mtr</v>
          </cell>
          <cell r="H224">
            <v>0.7</v>
          </cell>
          <cell r="I224" t="e">
            <v>#N/A</v>
          </cell>
          <cell r="J224" t="e">
            <v>#N/A</v>
          </cell>
          <cell r="K224" t="e">
            <v>#N/A</v>
          </cell>
          <cell r="L224" t="e">
            <v>#N/A</v>
          </cell>
        </row>
        <row r="225">
          <cell r="B225">
            <v>7</v>
          </cell>
          <cell r="C225" t="str">
            <v>Flange Set/Brass Union</v>
          </cell>
          <cell r="D225">
            <v>0</v>
          </cell>
          <cell r="E225" t="str">
            <v>0</v>
          </cell>
          <cell r="F225" t="str">
            <v>BU-0</v>
          </cell>
          <cell r="G225" t="str">
            <v>Pcs.</v>
          </cell>
          <cell r="H225">
            <v>1</v>
          </cell>
          <cell r="I225" t="e">
            <v>#N/A</v>
          </cell>
          <cell r="J225" t="e">
            <v>#N/A</v>
          </cell>
          <cell r="K225" t="e">
            <v>#N/A</v>
          </cell>
          <cell r="L225" t="e">
            <v>#N/A</v>
          </cell>
        </row>
        <row r="226">
          <cell r="B226" t="str">
            <v>C.3</v>
          </cell>
          <cell r="C226" t="str">
            <v>Outlet 2</v>
          </cell>
        </row>
        <row r="227">
          <cell r="B227">
            <v>1</v>
          </cell>
          <cell r="C227" t="str">
            <v>GI Nipple</v>
          </cell>
          <cell r="D227" t="str">
            <v/>
          </cell>
          <cell r="E227" t="str">
            <v/>
          </cell>
          <cell r="F227" t="str">
            <v/>
          </cell>
          <cell r="G227" t="str">
            <v>Pcs.</v>
          </cell>
          <cell r="H227">
            <v>0</v>
          </cell>
          <cell r="I227">
            <v>0</v>
          </cell>
          <cell r="J227">
            <v>0</v>
          </cell>
          <cell r="K227">
            <v>0</v>
          </cell>
          <cell r="L227">
            <v>0</v>
          </cell>
        </row>
        <row r="228">
          <cell r="B228">
            <v>2</v>
          </cell>
          <cell r="C228" t="str">
            <v xml:space="preserve">GI Reducer    x  </v>
          </cell>
          <cell r="D228" t="str">
            <v/>
          </cell>
          <cell r="E228" t="str">
            <v/>
          </cell>
          <cell r="F228" t="str">
            <v/>
          </cell>
          <cell r="G228" t="str">
            <v>Pcs.</v>
          </cell>
          <cell r="H228">
            <v>0</v>
          </cell>
          <cell r="I228">
            <v>0</v>
          </cell>
          <cell r="J228">
            <v>0</v>
          </cell>
          <cell r="K228">
            <v>0</v>
          </cell>
          <cell r="L228">
            <v>0</v>
          </cell>
        </row>
        <row r="229">
          <cell r="B229">
            <v>3</v>
          </cell>
          <cell r="C229" t="str">
            <v>GI Nibble</v>
          </cell>
          <cell r="D229">
            <v>0</v>
          </cell>
          <cell r="E229" t="str">
            <v>0</v>
          </cell>
          <cell r="F229" t="str">
            <v>NIA-0</v>
          </cell>
          <cell r="G229" t="str">
            <v>Pcs.</v>
          </cell>
          <cell r="H229">
            <v>2</v>
          </cell>
          <cell r="I229" t="e">
            <v>#N/A</v>
          </cell>
          <cell r="J229" t="e">
            <v>#N/A</v>
          </cell>
          <cell r="K229" t="e">
            <v>#N/A</v>
          </cell>
          <cell r="L229" t="e">
            <v>#N/A</v>
          </cell>
        </row>
        <row r="230">
          <cell r="B230">
            <v>4</v>
          </cell>
          <cell r="C230" t="str">
            <v>Brass Gate Valve</v>
          </cell>
          <cell r="D230">
            <v>0</v>
          </cell>
          <cell r="E230" t="str">
            <v>0</v>
          </cell>
          <cell r="F230" t="str">
            <v>GV-0</v>
          </cell>
          <cell r="G230" t="str">
            <v>Pcs.</v>
          </cell>
          <cell r="H230">
            <v>1</v>
          </cell>
          <cell r="I230" t="e">
            <v>#N/A</v>
          </cell>
          <cell r="J230" t="e">
            <v>#N/A</v>
          </cell>
          <cell r="K230" t="e">
            <v>#N/A</v>
          </cell>
          <cell r="L230" t="e">
            <v>#N/A</v>
          </cell>
        </row>
        <row r="231">
          <cell r="B231">
            <v>5</v>
          </cell>
          <cell r="C231" t="str">
            <v>GI Union</v>
          </cell>
          <cell r="D231">
            <v>0</v>
          </cell>
          <cell r="E231" t="str">
            <v>0</v>
          </cell>
          <cell r="F231" t="str">
            <v>UN-0</v>
          </cell>
          <cell r="G231" t="str">
            <v>Pcs.</v>
          </cell>
          <cell r="H231">
            <v>1</v>
          </cell>
          <cell r="I231" t="e">
            <v>#N/A</v>
          </cell>
          <cell r="J231" t="e">
            <v>#N/A</v>
          </cell>
          <cell r="K231" t="e">
            <v>#N/A</v>
          </cell>
          <cell r="L231" t="e">
            <v>#N/A</v>
          </cell>
        </row>
        <row r="232">
          <cell r="B232">
            <v>6</v>
          </cell>
          <cell r="C232" t="str">
            <v>GI Pipe (70cm Long)</v>
          </cell>
          <cell r="D232">
            <v>0</v>
          </cell>
          <cell r="E232" t="str">
            <v>0</v>
          </cell>
          <cell r="F232" t="str">
            <v>GP-0</v>
          </cell>
          <cell r="G232" t="str">
            <v>Mtr</v>
          </cell>
          <cell r="H232">
            <v>0.7</v>
          </cell>
          <cell r="I232" t="e">
            <v>#N/A</v>
          </cell>
          <cell r="J232" t="e">
            <v>#N/A</v>
          </cell>
          <cell r="K232" t="e">
            <v>#N/A</v>
          </cell>
          <cell r="L232" t="e">
            <v>#N/A</v>
          </cell>
        </row>
        <row r="233">
          <cell r="B233">
            <v>7</v>
          </cell>
          <cell r="C233" t="str">
            <v>Flange Set/Brass Union</v>
          </cell>
          <cell r="D233">
            <v>0</v>
          </cell>
          <cell r="E233" t="str">
            <v>0</v>
          </cell>
          <cell r="F233" t="str">
            <v>BU-0</v>
          </cell>
          <cell r="G233" t="str">
            <v>Pcs.</v>
          </cell>
          <cell r="H233">
            <v>1</v>
          </cell>
          <cell r="I233" t="e">
            <v>#N/A</v>
          </cell>
          <cell r="J233" t="e">
            <v>#N/A</v>
          </cell>
          <cell r="K233" t="e">
            <v>#N/A</v>
          </cell>
          <cell r="L233" t="e">
            <v>#N/A</v>
          </cell>
        </row>
        <row r="234">
          <cell r="H234" t="str">
            <v>Sub-Total C</v>
          </cell>
          <cell r="J234" t="e">
            <v>#N/A</v>
          </cell>
          <cell r="K234" t="e">
            <v>#N/A</v>
          </cell>
          <cell r="L234" t="e">
            <v>#N/A</v>
          </cell>
        </row>
        <row r="235">
          <cell r="H235" t="str">
            <v>Total (A+B+C)</v>
          </cell>
          <cell r="J235" t="e">
            <v>#N/A</v>
          </cell>
          <cell r="K235" t="e">
            <v>#N/A</v>
          </cell>
          <cell r="L235" t="e">
            <v>#N/A</v>
          </cell>
        </row>
        <row r="237">
          <cell r="C237" t="str">
            <v>Total Nos. of Valve Chambers:</v>
          </cell>
          <cell r="H237">
            <v>0</v>
          </cell>
          <cell r="J237">
            <v>0</v>
          </cell>
        </row>
        <row r="238">
          <cell r="C238" t="str">
            <v>Total Cost (in Rs.)</v>
          </cell>
          <cell r="J238" t="e">
            <v>#N/A</v>
          </cell>
        </row>
        <row r="242">
          <cell r="B242" t="str">
            <v>Table A.13 : Cost Estimation of Valve Chamber</v>
          </cell>
          <cell r="L242" t="str">
            <v>SP-Gul-Kala Pahara-Gr</v>
          </cell>
        </row>
        <row r="244">
          <cell r="B244" t="str">
            <v>Office of the District Development Committee, Gulmi</v>
          </cell>
        </row>
        <row r="245">
          <cell r="B245" t="str">
            <v>TYPE OF STRUCTURE</v>
          </cell>
          <cell r="G245" t="str">
            <v>VALVE CHAMBER</v>
          </cell>
          <cell r="J245" t="str">
            <v xml:space="preserve"> No. : </v>
          </cell>
          <cell r="K245">
            <v>5</v>
          </cell>
        </row>
        <row r="246">
          <cell r="B246" t="str">
            <v>NUMBER OF STRUCTURES</v>
          </cell>
          <cell r="G246">
            <v>0</v>
          </cell>
        </row>
        <row r="247">
          <cell r="B247" t="str">
            <v>SCHEME NAME</v>
          </cell>
          <cell r="G247" t="str">
            <v>Tamghas WSSP</v>
          </cell>
        </row>
        <row r="248">
          <cell r="B248" t="str">
            <v>LOCATION</v>
          </cell>
          <cell r="G248" t="str">
            <v>Ward No.</v>
          </cell>
          <cell r="H248" t="str">
            <v>1, 2, 3 &amp; 4</v>
          </cell>
          <cell r="I248" t="str">
            <v>VDC:</v>
          </cell>
          <cell r="J248" t="str">
            <v>Tamghas</v>
          </cell>
        </row>
        <row r="250">
          <cell r="B250" t="str">
            <v>S. No.</v>
          </cell>
          <cell r="C250" t="str">
            <v>Description of Items</v>
          </cell>
          <cell r="F250" t="str">
            <v>Code</v>
          </cell>
          <cell r="G250" t="str">
            <v>Units</v>
          </cell>
          <cell r="H250" t="str">
            <v>Quantity</v>
          </cell>
          <cell r="I250" t="str">
            <v>Rate</v>
          </cell>
          <cell r="J250" t="str">
            <v xml:space="preserve">Total </v>
          </cell>
          <cell r="K250" t="str">
            <v>Cost Contribution</v>
          </cell>
        </row>
        <row r="251">
          <cell r="I251" t="str">
            <v>Rs.</v>
          </cell>
          <cell r="J251" t="str">
            <v>Amount Rs.</v>
          </cell>
          <cell r="K251" t="str">
            <v xml:space="preserve">Cash </v>
          </cell>
          <cell r="L251" t="str">
            <v>Kind</v>
          </cell>
        </row>
        <row r="253">
          <cell r="B253" t="str">
            <v>A.</v>
          </cell>
          <cell r="C253" t="str">
            <v>Construction Materials</v>
          </cell>
        </row>
        <row r="255">
          <cell r="B255">
            <v>1</v>
          </cell>
          <cell r="C255" t="str">
            <v>Stones (Blocks + Bonds)</v>
          </cell>
          <cell r="F255" t="str">
            <v>M-01</v>
          </cell>
          <cell r="G255" t="str">
            <v>m3</v>
          </cell>
          <cell r="H255">
            <v>2.66</v>
          </cell>
          <cell r="I255">
            <v>1000</v>
          </cell>
          <cell r="J255">
            <v>2660</v>
          </cell>
          <cell r="K255">
            <v>0</v>
          </cell>
          <cell r="L255">
            <v>2660</v>
          </cell>
        </row>
        <row r="256">
          <cell r="B256">
            <v>2</v>
          </cell>
          <cell r="C256" t="str">
            <v>Aggregate (5-25)</v>
          </cell>
          <cell r="F256" t="str">
            <v>M-02</v>
          </cell>
          <cell r="G256" t="str">
            <v>m3</v>
          </cell>
          <cell r="H256">
            <v>0.14000000000000001</v>
          </cell>
          <cell r="I256">
            <v>1475</v>
          </cell>
          <cell r="J256">
            <v>206.50000000000003</v>
          </cell>
          <cell r="K256">
            <v>0</v>
          </cell>
          <cell r="L256">
            <v>206.50000000000003</v>
          </cell>
        </row>
        <row r="257">
          <cell r="B257">
            <v>3</v>
          </cell>
          <cell r="C257" t="str">
            <v>Sand</v>
          </cell>
          <cell r="F257" t="str">
            <v>M-03</v>
          </cell>
          <cell r="G257" t="str">
            <v>m3</v>
          </cell>
          <cell r="H257">
            <v>1.04</v>
          </cell>
          <cell r="I257">
            <v>500</v>
          </cell>
          <cell r="J257">
            <v>520</v>
          </cell>
          <cell r="K257">
            <v>520</v>
          </cell>
          <cell r="L257">
            <v>0</v>
          </cell>
        </row>
        <row r="258">
          <cell r="B258">
            <v>4</v>
          </cell>
          <cell r="C258" t="str">
            <v>Cement</v>
          </cell>
          <cell r="F258" t="str">
            <v>M-04</v>
          </cell>
          <cell r="G258" t="str">
            <v>bags</v>
          </cell>
          <cell r="H258">
            <v>5.45</v>
          </cell>
          <cell r="I258">
            <v>355.3</v>
          </cell>
          <cell r="J258">
            <v>1936.3850000000002</v>
          </cell>
          <cell r="K258">
            <v>1936.3850000000002</v>
          </cell>
          <cell r="L258">
            <v>0</v>
          </cell>
        </row>
        <row r="259">
          <cell r="B259">
            <v>5</v>
          </cell>
          <cell r="C259" t="str">
            <v>Wood for Formwork</v>
          </cell>
          <cell r="F259" t="str">
            <v>M-18</v>
          </cell>
          <cell r="G259" t="str">
            <v>m3</v>
          </cell>
          <cell r="H259">
            <v>4.734E-2</v>
          </cell>
          <cell r="I259">
            <v>14115.02</v>
          </cell>
          <cell r="J259">
            <v>668.20504679999999</v>
          </cell>
          <cell r="K259">
            <v>0</v>
          </cell>
          <cell r="L259">
            <v>668.20504679999999</v>
          </cell>
        </row>
        <row r="260">
          <cell r="B260">
            <v>6</v>
          </cell>
          <cell r="C260" t="str">
            <v>Nails</v>
          </cell>
          <cell r="F260" t="str">
            <v>M-06</v>
          </cell>
          <cell r="G260" t="str">
            <v>Kg.</v>
          </cell>
          <cell r="H260">
            <v>0.22499999999999998</v>
          </cell>
          <cell r="I260">
            <v>77</v>
          </cell>
          <cell r="J260">
            <v>17.324999999999999</v>
          </cell>
          <cell r="K260">
            <v>17.324999999999999</v>
          </cell>
          <cell r="L260">
            <v>0</v>
          </cell>
        </row>
        <row r="261">
          <cell r="B261">
            <v>7</v>
          </cell>
          <cell r="C261" t="str">
            <v>Reinforement Bar - 6 mm</v>
          </cell>
          <cell r="F261" t="str">
            <v>M-07</v>
          </cell>
          <cell r="G261" t="str">
            <v>Kg.</v>
          </cell>
          <cell r="H261">
            <v>11</v>
          </cell>
          <cell r="I261">
            <v>36.300000000000004</v>
          </cell>
          <cell r="J261">
            <v>399.30000000000007</v>
          </cell>
          <cell r="K261">
            <v>399.30000000000007</v>
          </cell>
          <cell r="L261">
            <v>0</v>
          </cell>
        </row>
        <row r="262">
          <cell r="B262">
            <v>8</v>
          </cell>
          <cell r="C262" t="str">
            <v>Polythene Sheet (90 cm)</v>
          </cell>
          <cell r="F262" t="str">
            <v>M-09</v>
          </cell>
          <cell r="G262" t="str">
            <v>Mtr.</v>
          </cell>
          <cell r="H262">
            <v>2</v>
          </cell>
          <cell r="I262">
            <v>13.200000000000001</v>
          </cell>
          <cell r="J262">
            <v>26.400000000000002</v>
          </cell>
          <cell r="K262">
            <v>26.400000000000002</v>
          </cell>
          <cell r="L262">
            <v>0</v>
          </cell>
        </row>
        <row r="263">
          <cell r="B263">
            <v>9</v>
          </cell>
          <cell r="C263" t="str">
            <v>Circular Slab Frame (60 cm dia)</v>
          </cell>
          <cell r="F263" t="str">
            <v>M-12</v>
          </cell>
          <cell r="G263" t="str">
            <v>Pcs</v>
          </cell>
          <cell r="H263">
            <v>1</v>
          </cell>
          <cell r="I263">
            <v>1000</v>
          </cell>
          <cell r="J263">
            <v>1000</v>
          </cell>
          <cell r="K263">
            <v>1000</v>
          </cell>
          <cell r="L263">
            <v>0</v>
          </cell>
        </row>
        <row r="264">
          <cell r="H264" t="str">
            <v>Sub-Total A</v>
          </cell>
          <cell r="J264">
            <v>7434.1150467999996</v>
          </cell>
          <cell r="K264">
            <v>3899.4100000000003</v>
          </cell>
          <cell r="L264">
            <v>3534.7050467999998</v>
          </cell>
        </row>
        <row r="266">
          <cell r="B266" t="str">
            <v>B.</v>
          </cell>
          <cell r="C266" t="str">
            <v>Labour</v>
          </cell>
        </row>
        <row r="268">
          <cell r="B268">
            <v>1</v>
          </cell>
          <cell r="C268" t="str">
            <v>Skilled Labour</v>
          </cell>
          <cell r="F268" t="str">
            <v>L-1</v>
          </cell>
          <cell r="G268" t="str">
            <v>md</v>
          </cell>
          <cell r="H268">
            <v>3.54</v>
          </cell>
          <cell r="I268">
            <v>205</v>
          </cell>
          <cell r="J268">
            <v>725.7</v>
          </cell>
          <cell r="K268">
            <v>725.7</v>
          </cell>
          <cell r="L268">
            <v>0</v>
          </cell>
        </row>
        <row r="269">
          <cell r="B269">
            <v>2</v>
          </cell>
          <cell r="C269" t="str">
            <v>Unskilled Labour (paid)</v>
          </cell>
          <cell r="F269" t="str">
            <v>L-2</v>
          </cell>
          <cell r="G269" t="str">
            <v>md</v>
          </cell>
          <cell r="H269">
            <v>12.22</v>
          </cell>
          <cell r="I269">
            <v>130</v>
          </cell>
          <cell r="J269">
            <v>1588.6000000000001</v>
          </cell>
          <cell r="K269">
            <v>1588.6000000000001</v>
          </cell>
          <cell r="L269">
            <v>0</v>
          </cell>
        </row>
        <row r="270">
          <cell r="B270">
            <v>3</v>
          </cell>
          <cell r="C270" t="str">
            <v>Unskilled Labour (Village Kind)</v>
          </cell>
          <cell r="F270" t="str">
            <v>L-3</v>
          </cell>
          <cell r="G270" t="str">
            <v>md</v>
          </cell>
          <cell r="H270">
            <v>7.18</v>
          </cell>
          <cell r="I270">
            <v>130</v>
          </cell>
          <cell r="J270">
            <v>933.4</v>
          </cell>
          <cell r="K270">
            <v>0</v>
          </cell>
          <cell r="L270">
            <v>933.4</v>
          </cell>
        </row>
        <row r="271">
          <cell r="H271" t="str">
            <v>Sub-Total B</v>
          </cell>
          <cell r="J271">
            <v>3247.7000000000003</v>
          </cell>
          <cell r="K271">
            <v>2314.3000000000002</v>
          </cell>
          <cell r="L271">
            <v>933.4</v>
          </cell>
        </row>
        <row r="273">
          <cell r="B273" t="str">
            <v>C.</v>
          </cell>
          <cell r="C273" t="str">
            <v>Fittings</v>
          </cell>
          <cell r="F273" t="str">
            <v xml:space="preserve">Inlet  </v>
          </cell>
          <cell r="G273" t="str">
            <v>0 mm</v>
          </cell>
          <cell r="H273" t="str">
            <v xml:space="preserve">Outlet 1 </v>
          </cell>
          <cell r="I273" t="str">
            <v>0 mm</v>
          </cell>
          <cell r="J273" t="str">
            <v>Outlet 2</v>
          </cell>
          <cell r="K273" t="str">
            <v>0 mm</v>
          </cell>
        </row>
        <row r="274">
          <cell r="B274" t="str">
            <v>C.1</v>
          </cell>
          <cell r="C274" t="str">
            <v>Inlet Section</v>
          </cell>
          <cell r="E274" t="str">
            <v>Size</v>
          </cell>
        </row>
        <row r="275">
          <cell r="B275">
            <v>1</v>
          </cell>
          <cell r="C275" t="str">
            <v>Flange Set/Brass Union</v>
          </cell>
          <cell r="D275">
            <v>0</v>
          </cell>
          <cell r="E275" t="str">
            <v>0</v>
          </cell>
          <cell r="F275" t="str">
            <v>BU-0</v>
          </cell>
          <cell r="G275" t="str">
            <v>Pcs.</v>
          </cell>
          <cell r="H275">
            <v>1</v>
          </cell>
          <cell r="I275" t="e">
            <v>#N/A</v>
          </cell>
          <cell r="J275" t="e">
            <v>#N/A</v>
          </cell>
          <cell r="K275" t="e">
            <v>#N/A</v>
          </cell>
          <cell r="L275" t="e">
            <v>#N/A</v>
          </cell>
        </row>
        <row r="276">
          <cell r="B276">
            <v>2</v>
          </cell>
          <cell r="C276" t="str">
            <v>GI Pipe (70cm Long)</v>
          </cell>
          <cell r="D276">
            <v>0</v>
          </cell>
          <cell r="E276" t="str">
            <v>0</v>
          </cell>
          <cell r="F276" t="str">
            <v>GP-0</v>
          </cell>
          <cell r="G276" t="str">
            <v>Mtr</v>
          </cell>
          <cell r="H276">
            <v>0.7</v>
          </cell>
          <cell r="I276" t="e">
            <v>#N/A</v>
          </cell>
          <cell r="J276" t="e">
            <v>#N/A</v>
          </cell>
          <cell r="K276" t="e">
            <v>#N/A</v>
          </cell>
          <cell r="L276" t="e">
            <v>#N/A</v>
          </cell>
        </row>
        <row r="277">
          <cell r="B277">
            <v>3</v>
          </cell>
          <cell r="C277" t="str">
            <v>GI Equal Tee</v>
          </cell>
          <cell r="D277">
            <v>0</v>
          </cell>
          <cell r="E277" t="str">
            <v>0</v>
          </cell>
          <cell r="F277" t="str">
            <v>ET-0</v>
          </cell>
          <cell r="G277" t="str">
            <v>Pcs.</v>
          </cell>
          <cell r="H277">
            <v>1</v>
          </cell>
          <cell r="I277" t="e">
            <v>#N/A</v>
          </cell>
          <cell r="J277" t="e">
            <v>#N/A</v>
          </cell>
          <cell r="K277" t="e">
            <v>#N/A</v>
          </cell>
          <cell r="L277" t="e">
            <v>#N/A</v>
          </cell>
        </row>
        <row r="278">
          <cell r="B278" t="str">
            <v>C.2</v>
          </cell>
          <cell r="C278" t="str">
            <v>Outlet 1</v>
          </cell>
        </row>
        <row r="279">
          <cell r="B279">
            <v>1</v>
          </cell>
          <cell r="C279" t="str">
            <v>GI Nipple</v>
          </cell>
          <cell r="D279" t="str">
            <v/>
          </cell>
          <cell r="E279" t="str">
            <v/>
          </cell>
          <cell r="F279" t="str">
            <v/>
          </cell>
          <cell r="G279" t="str">
            <v>Pcs.</v>
          </cell>
          <cell r="H279">
            <v>0</v>
          </cell>
          <cell r="I279">
            <v>0</v>
          </cell>
          <cell r="J279">
            <v>0</v>
          </cell>
          <cell r="K279">
            <v>0</v>
          </cell>
          <cell r="L279">
            <v>0</v>
          </cell>
        </row>
        <row r="280">
          <cell r="B280">
            <v>2</v>
          </cell>
          <cell r="C280" t="str">
            <v xml:space="preserve">GI Reducer    x  </v>
          </cell>
          <cell r="D280" t="str">
            <v/>
          </cell>
          <cell r="E280" t="str">
            <v/>
          </cell>
          <cell r="F280" t="str">
            <v/>
          </cell>
          <cell r="G280" t="str">
            <v>Pcs.</v>
          </cell>
          <cell r="H280">
            <v>0</v>
          </cell>
          <cell r="I280">
            <v>0</v>
          </cell>
          <cell r="J280">
            <v>0</v>
          </cell>
          <cell r="K280">
            <v>0</v>
          </cell>
          <cell r="L280">
            <v>0</v>
          </cell>
        </row>
        <row r="281">
          <cell r="B281">
            <v>3</v>
          </cell>
          <cell r="C281" t="str">
            <v>GI Nibble</v>
          </cell>
          <cell r="D281">
            <v>0</v>
          </cell>
          <cell r="E281" t="str">
            <v>0</v>
          </cell>
          <cell r="F281" t="str">
            <v>NIA-0</v>
          </cell>
          <cell r="G281" t="str">
            <v>Pcs.</v>
          </cell>
          <cell r="H281">
            <v>2</v>
          </cell>
          <cell r="I281" t="e">
            <v>#N/A</v>
          </cell>
          <cell r="J281" t="e">
            <v>#N/A</v>
          </cell>
          <cell r="K281" t="e">
            <v>#N/A</v>
          </cell>
          <cell r="L281" t="e">
            <v>#N/A</v>
          </cell>
        </row>
        <row r="282">
          <cell r="B282">
            <v>4</v>
          </cell>
          <cell r="C282" t="str">
            <v>Brass Gate Valve</v>
          </cell>
          <cell r="D282">
            <v>0</v>
          </cell>
          <cell r="E282" t="str">
            <v>0</v>
          </cell>
          <cell r="F282" t="str">
            <v>GV-0</v>
          </cell>
          <cell r="G282" t="str">
            <v>Pcs.</v>
          </cell>
          <cell r="H282">
            <v>1</v>
          </cell>
          <cell r="I282" t="e">
            <v>#N/A</v>
          </cell>
          <cell r="J282" t="e">
            <v>#N/A</v>
          </cell>
          <cell r="K282" t="e">
            <v>#N/A</v>
          </cell>
          <cell r="L282" t="e">
            <v>#N/A</v>
          </cell>
        </row>
        <row r="283">
          <cell r="B283">
            <v>5</v>
          </cell>
          <cell r="C283" t="str">
            <v>GI Union</v>
          </cell>
          <cell r="D283">
            <v>0</v>
          </cell>
          <cell r="E283" t="str">
            <v>0</v>
          </cell>
          <cell r="F283" t="str">
            <v>UN-0</v>
          </cell>
          <cell r="G283" t="str">
            <v>Pcs.</v>
          </cell>
          <cell r="H283">
            <v>1</v>
          </cell>
          <cell r="I283" t="e">
            <v>#N/A</v>
          </cell>
          <cell r="J283" t="e">
            <v>#N/A</v>
          </cell>
          <cell r="K283" t="e">
            <v>#N/A</v>
          </cell>
          <cell r="L283" t="e">
            <v>#N/A</v>
          </cell>
        </row>
        <row r="284">
          <cell r="B284">
            <v>6</v>
          </cell>
          <cell r="C284" t="str">
            <v>GI Pipe (70cm Long)</v>
          </cell>
          <cell r="D284">
            <v>0</v>
          </cell>
          <cell r="E284" t="str">
            <v>0</v>
          </cell>
          <cell r="F284" t="str">
            <v>GP-0</v>
          </cell>
          <cell r="G284" t="str">
            <v>Mtr</v>
          </cell>
          <cell r="H284">
            <v>0.7</v>
          </cell>
          <cell r="I284" t="e">
            <v>#N/A</v>
          </cell>
          <cell r="J284" t="e">
            <v>#N/A</v>
          </cell>
          <cell r="K284" t="e">
            <v>#N/A</v>
          </cell>
          <cell r="L284" t="e">
            <v>#N/A</v>
          </cell>
        </row>
        <row r="285">
          <cell r="B285">
            <v>7</v>
          </cell>
          <cell r="C285" t="str">
            <v>Flange Set/Brass Union</v>
          </cell>
          <cell r="D285">
            <v>0</v>
          </cell>
          <cell r="E285" t="str">
            <v>0</v>
          </cell>
          <cell r="F285" t="str">
            <v>BU-0</v>
          </cell>
          <cell r="G285" t="str">
            <v>Pcs.</v>
          </cell>
          <cell r="H285">
            <v>1</v>
          </cell>
          <cell r="I285" t="e">
            <v>#N/A</v>
          </cell>
          <cell r="J285" t="e">
            <v>#N/A</v>
          </cell>
          <cell r="K285" t="e">
            <v>#N/A</v>
          </cell>
          <cell r="L285" t="e">
            <v>#N/A</v>
          </cell>
        </row>
        <row r="286">
          <cell r="B286" t="str">
            <v>C.3</v>
          </cell>
          <cell r="C286" t="str">
            <v>Outlet 2</v>
          </cell>
        </row>
        <row r="287">
          <cell r="B287">
            <v>1</v>
          </cell>
          <cell r="C287" t="str">
            <v>GI Nipple</v>
          </cell>
          <cell r="D287" t="str">
            <v/>
          </cell>
          <cell r="E287" t="str">
            <v/>
          </cell>
          <cell r="F287" t="str">
            <v/>
          </cell>
          <cell r="G287" t="str">
            <v>Pcs.</v>
          </cell>
          <cell r="H287">
            <v>0</v>
          </cell>
          <cell r="I287">
            <v>0</v>
          </cell>
          <cell r="J287">
            <v>0</v>
          </cell>
          <cell r="K287">
            <v>0</v>
          </cell>
          <cell r="L287">
            <v>0</v>
          </cell>
        </row>
        <row r="288">
          <cell r="B288">
            <v>2</v>
          </cell>
          <cell r="C288" t="str">
            <v xml:space="preserve">GI Reducer    x  </v>
          </cell>
          <cell r="D288" t="str">
            <v/>
          </cell>
          <cell r="E288" t="str">
            <v/>
          </cell>
          <cell r="F288" t="str">
            <v/>
          </cell>
          <cell r="G288" t="str">
            <v>Pcs.</v>
          </cell>
          <cell r="H288">
            <v>0</v>
          </cell>
          <cell r="I288">
            <v>0</v>
          </cell>
          <cell r="J288">
            <v>0</v>
          </cell>
          <cell r="K288">
            <v>0</v>
          </cell>
          <cell r="L288">
            <v>0</v>
          </cell>
        </row>
        <row r="289">
          <cell r="B289">
            <v>3</v>
          </cell>
          <cell r="C289" t="str">
            <v>GI Nibble</v>
          </cell>
          <cell r="D289">
            <v>0</v>
          </cell>
          <cell r="E289" t="str">
            <v>0</v>
          </cell>
          <cell r="F289" t="str">
            <v>NIA-0</v>
          </cell>
          <cell r="G289" t="str">
            <v>Pcs.</v>
          </cell>
          <cell r="H289">
            <v>2</v>
          </cell>
          <cell r="I289" t="e">
            <v>#N/A</v>
          </cell>
          <cell r="J289" t="e">
            <v>#N/A</v>
          </cell>
          <cell r="K289" t="e">
            <v>#N/A</v>
          </cell>
          <cell r="L289" t="e">
            <v>#N/A</v>
          </cell>
        </row>
        <row r="290">
          <cell r="B290">
            <v>4</v>
          </cell>
          <cell r="C290" t="str">
            <v>Brass Gate Valve</v>
          </cell>
          <cell r="D290">
            <v>0</v>
          </cell>
          <cell r="E290" t="str">
            <v>0</v>
          </cell>
          <cell r="F290" t="str">
            <v>GV-0</v>
          </cell>
          <cell r="G290" t="str">
            <v>Pcs.</v>
          </cell>
          <cell r="H290">
            <v>1</v>
          </cell>
          <cell r="I290" t="e">
            <v>#N/A</v>
          </cell>
          <cell r="J290" t="e">
            <v>#N/A</v>
          </cell>
          <cell r="K290" t="e">
            <v>#N/A</v>
          </cell>
          <cell r="L290" t="e">
            <v>#N/A</v>
          </cell>
        </row>
        <row r="291">
          <cell r="B291">
            <v>5</v>
          </cell>
          <cell r="C291" t="str">
            <v>GI Union</v>
          </cell>
          <cell r="D291">
            <v>0</v>
          </cell>
          <cell r="E291" t="str">
            <v>0</v>
          </cell>
          <cell r="F291" t="str">
            <v>UN-0</v>
          </cell>
          <cell r="G291" t="str">
            <v>Pcs.</v>
          </cell>
          <cell r="H291">
            <v>1</v>
          </cell>
          <cell r="I291" t="e">
            <v>#N/A</v>
          </cell>
          <cell r="J291" t="e">
            <v>#N/A</v>
          </cell>
          <cell r="K291" t="e">
            <v>#N/A</v>
          </cell>
          <cell r="L291" t="e">
            <v>#N/A</v>
          </cell>
        </row>
        <row r="292">
          <cell r="B292">
            <v>6</v>
          </cell>
          <cell r="C292" t="str">
            <v>GI Pipe (70cm Long)</v>
          </cell>
          <cell r="D292">
            <v>0</v>
          </cell>
          <cell r="E292" t="str">
            <v>0</v>
          </cell>
          <cell r="F292" t="str">
            <v>GP-0</v>
          </cell>
          <cell r="G292" t="str">
            <v>Mtr</v>
          </cell>
          <cell r="H292">
            <v>0.7</v>
          </cell>
          <cell r="I292" t="e">
            <v>#N/A</v>
          </cell>
          <cell r="J292" t="e">
            <v>#N/A</v>
          </cell>
          <cell r="K292" t="e">
            <v>#N/A</v>
          </cell>
          <cell r="L292" t="e">
            <v>#N/A</v>
          </cell>
        </row>
        <row r="293">
          <cell r="B293">
            <v>7</v>
          </cell>
          <cell r="C293" t="str">
            <v>Flange Set/Brass Union</v>
          </cell>
          <cell r="D293">
            <v>0</v>
          </cell>
          <cell r="E293" t="str">
            <v>0</v>
          </cell>
          <cell r="F293" t="str">
            <v>BU-0</v>
          </cell>
          <cell r="G293" t="str">
            <v>Pcs.</v>
          </cell>
          <cell r="H293">
            <v>1</v>
          </cell>
          <cell r="I293" t="e">
            <v>#N/A</v>
          </cell>
          <cell r="J293" t="e">
            <v>#N/A</v>
          </cell>
          <cell r="K293" t="e">
            <v>#N/A</v>
          </cell>
          <cell r="L293" t="e">
            <v>#N/A</v>
          </cell>
        </row>
        <row r="294">
          <cell r="H294" t="str">
            <v>Sub-Total C</v>
          </cell>
          <cell r="J294" t="e">
            <v>#N/A</v>
          </cell>
          <cell r="K294" t="e">
            <v>#N/A</v>
          </cell>
          <cell r="L294" t="e">
            <v>#N/A</v>
          </cell>
        </row>
        <row r="295">
          <cell r="H295" t="str">
            <v>Total (A+B+C)</v>
          </cell>
          <cell r="J295" t="e">
            <v>#N/A</v>
          </cell>
          <cell r="K295" t="e">
            <v>#N/A</v>
          </cell>
          <cell r="L295" t="e">
            <v>#N/A</v>
          </cell>
        </row>
        <row r="297">
          <cell r="C297" t="str">
            <v>Total Nos. of Valve Chambers:</v>
          </cell>
          <cell r="J297">
            <v>0</v>
          </cell>
        </row>
        <row r="298">
          <cell r="C298" t="str">
            <v>Total Cost (in Rs.)</v>
          </cell>
          <cell r="J298" t="e">
            <v>#N/A</v>
          </cell>
        </row>
      </sheetData>
      <sheetData sheetId="30" refreshError="1"/>
      <sheetData sheetId="31" refreshError="1"/>
      <sheetData sheetId="32">
        <row r="1">
          <cell r="K1" t="str">
            <v>DO NOT PRINT THIS</v>
          </cell>
        </row>
        <row r="2">
          <cell r="B2" t="str">
            <v>Table A.16 : Cost Estimation of Tap Stand</v>
          </cell>
          <cell r="K2" t="str">
            <v>SP-Gul-Kala Pahara-Gr</v>
          </cell>
        </row>
        <row r="4">
          <cell r="B4" t="str">
            <v>Office of the District Development Committee, Gulmi</v>
          </cell>
        </row>
        <row r="5">
          <cell r="B5" t="str">
            <v>TYPE OF STRUCTURE</v>
          </cell>
          <cell r="F5" t="str">
            <v>TAP STAND (GENERAL)</v>
          </cell>
        </row>
        <row r="6">
          <cell r="B6" t="str">
            <v>SCHEME NAME</v>
          </cell>
          <cell r="F6" t="str">
            <v>Tamghas WSSP</v>
          </cell>
        </row>
        <row r="7">
          <cell r="B7" t="str">
            <v>LOCATION</v>
          </cell>
          <cell r="F7" t="str">
            <v>Ward No.</v>
          </cell>
          <cell r="G7" t="str">
            <v>1, 2, 3 &amp; 4</v>
          </cell>
          <cell r="H7" t="str">
            <v>VDC:</v>
          </cell>
          <cell r="I7" t="str">
            <v>Tamghas</v>
          </cell>
        </row>
        <row r="9">
          <cell r="B9" t="str">
            <v>S. No.</v>
          </cell>
          <cell r="C9" t="str">
            <v>Description of Items</v>
          </cell>
          <cell r="E9" t="str">
            <v>Code</v>
          </cell>
          <cell r="F9" t="str">
            <v>Units</v>
          </cell>
          <cell r="G9" t="str">
            <v>Quantity</v>
          </cell>
          <cell r="H9" t="str">
            <v>Rate</v>
          </cell>
          <cell r="I9" t="str">
            <v xml:space="preserve">Total </v>
          </cell>
          <cell r="J9" t="str">
            <v>Cost Contribution</v>
          </cell>
        </row>
        <row r="10">
          <cell r="H10" t="str">
            <v>Rs.</v>
          </cell>
          <cell r="I10" t="str">
            <v>Amount Rs.</v>
          </cell>
          <cell r="J10" t="str">
            <v xml:space="preserve">Cash </v>
          </cell>
          <cell r="K10" t="str">
            <v>Kind</v>
          </cell>
        </row>
        <row r="12">
          <cell r="B12" t="str">
            <v>A.</v>
          </cell>
          <cell r="C12" t="str">
            <v>Construction Materials</v>
          </cell>
        </row>
        <row r="14">
          <cell r="B14">
            <v>1</v>
          </cell>
          <cell r="C14" t="str">
            <v>Stones (Blocks + Bonds)</v>
          </cell>
          <cell r="E14" t="str">
            <v>M-01</v>
          </cell>
          <cell r="F14" t="str">
            <v>m3</v>
          </cell>
          <cell r="G14">
            <v>2.4300000000000002</v>
          </cell>
          <cell r="H14">
            <v>1000</v>
          </cell>
          <cell r="I14">
            <v>2430</v>
          </cell>
          <cell r="J14">
            <v>0</v>
          </cell>
          <cell r="K14">
            <v>2430</v>
          </cell>
        </row>
        <row r="15">
          <cell r="B15">
            <v>2</v>
          </cell>
          <cell r="C15" t="str">
            <v>Aggregate ((5-25mm)</v>
          </cell>
          <cell r="E15" t="str">
            <v>M-02</v>
          </cell>
          <cell r="F15" t="str">
            <v>m3</v>
          </cell>
          <cell r="G15">
            <v>0.4</v>
          </cell>
          <cell r="H15">
            <v>1475</v>
          </cell>
          <cell r="I15">
            <v>590</v>
          </cell>
          <cell r="J15">
            <v>0</v>
          </cell>
          <cell r="K15">
            <v>590</v>
          </cell>
        </row>
        <row r="16">
          <cell r="B16">
            <v>3</v>
          </cell>
          <cell r="C16" t="str">
            <v>Sand</v>
          </cell>
          <cell r="E16" t="str">
            <v>M-03</v>
          </cell>
          <cell r="F16" t="str">
            <v>m3</v>
          </cell>
          <cell r="G16">
            <v>1.74</v>
          </cell>
          <cell r="H16">
            <v>500</v>
          </cell>
          <cell r="I16">
            <v>870</v>
          </cell>
          <cell r="J16">
            <v>870</v>
          </cell>
          <cell r="K16">
            <v>0</v>
          </cell>
        </row>
        <row r="17">
          <cell r="B17">
            <v>4</v>
          </cell>
          <cell r="C17" t="str">
            <v>Cement</v>
          </cell>
          <cell r="E17" t="str">
            <v>M-04</v>
          </cell>
          <cell r="F17" t="str">
            <v>bags</v>
          </cell>
          <cell r="G17">
            <v>8</v>
          </cell>
          <cell r="H17">
            <v>355.3</v>
          </cell>
          <cell r="I17">
            <v>2842.4</v>
          </cell>
          <cell r="J17">
            <v>2842.4</v>
          </cell>
          <cell r="K17">
            <v>0</v>
          </cell>
        </row>
        <row r="18">
          <cell r="B18">
            <v>5</v>
          </cell>
          <cell r="C18" t="str">
            <v>Wood for Formworks</v>
          </cell>
          <cell r="E18" t="str">
            <v>M-18</v>
          </cell>
          <cell r="F18" t="str">
            <v>m3</v>
          </cell>
          <cell r="G18">
            <v>2.0400000000000001E-2</v>
          </cell>
          <cell r="H18">
            <v>14115.02</v>
          </cell>
          <cell r="I18">
            <v>287.94640800000002</v>
          </cell>
          <cell r="J18">
            <v>0</v>
          </cell>
          <cell r="K18">
            <v>287.94640800000002</v>
          </cell>
        </row>
        <row r="19">
          <cell r="B19">
            <v>6</v>
          </cell>
          <cell r="C19" t="str">
            <v>Nails</v>
          </cell>
          <cell r="E19" t="str">
            <v>M-06</v>
          </cell>
          <cell r="F19" t="str">
            <v>Kg.</v>
          </cell>
          <cell r="G19">
            <v>0.5</v>
          </cell>
          <cell r="H19">
            <v>77</v>
          </cell>
          <cell r="I19">
            <v>38.5</v>
          </cell>
          <cell r="J19">
            <v>38.5</v>
          </cell>
          <cell r="K19">
            <v>0</v>
          </cell>
        </row>
        <row r="20">
          <cell r="B20">
            <v>7</v>
          </cell>
          <cell r="C20" t="str">
            <v>Flag Stones (Min 50mm thick)</v>
          </cell>
          <cell r="E20" t="str">
            <v>M-20</v>
          </cell>
          <cell r="F20" t="str">
            <v>m2</v>
          </cell>
          <cell r="G20">
            <v>3.16</v>
          </cell>
          <cell r="H20">
            <v>180</v>
          </cell>
          <cell r="I20">
            <v>568.80000000000007</v>
          </cell>
          <cell r="J20">
            <v>568.80000000000007</v>
          </cell>
          <cell r="K20">
            <v>0</v>
          </cell>
        </row>
        <row r="21">
          <cell r="B21">
            <v>8</v>
          </cell>
          <cell r="C21" t="str">
            <v>Readymade Grid</v>
          </cell>
          <cell r="E21" t="str">
            <v>M-21</v>
          </cell>
          <cell r="F21" t="str">
            <v>Pcs.</v>
          </cell>
          <cell r="G21">
            <v>1</v>
          </cell>
          <cell r="H21">
            <v>248.71</v>
          </cell>
          <cell r="I21">
            <v>248.71</v>
          </cell>
          <cell r="J21">
            <v>248.71</v>
          </cell>
          <cell r="K21">
            <v>0</v>
          </cell>
        </row>
        <row r="22">
          <cell r="G22" t="str">
            <v>Sub-Total A</v>
          </cell>
          <cell r="I22">
            <v>7876.3564079999996</v>
          </cell>
          <cell r="J22">
            <v>4568.41</v>
          </cell>
          <cell r="K22">
            <v>3307.9464079999998</v>
          </cell>
        </row>
        <row r="24">
          <cell r="B24" t="str">
            <v>B.</v>
          </cell>
          <cell r="C24" t="str">
            <v>Labour</v>
          </cell>
        </row>
        <row r="26">
          <cell r="B26">
            <v>1</v>
          </cell>
          <cell r="C26" t="str">
            <v>Skilled Labour</v>
          </cell>
          <cell r="E26" t="str">
            <v>L-1</v>
          </cell>
          <cell r="F26" t="str">
            <v>md</v>
          </cell>
          <cell r="G26">
            <v>5.5</v>
          </cell>
          <cell r="H26">
            <v>205</v>
          </cell>
          <cell r="I26">
            <v>1127.5</v>
          </cell>
          <cell r="J26">
            <v>1127.5</v>
          </cell>
          <cell r="K26">
            <v>0</v>
          </cell>
        </row>
        <row r="27">
          <cell r="B27">
            <v>2</v>
          </cell>
          <cell r="C27" t="str">
            <v>Unskilled Labour (paid)</v>
          </cell>
          <cell r="E27" t="str">
            <v>L-2</v>
          </cell>
          <cell r="F27" t="str">
            <v>md</v>
          </cell>
          <cell r="G27">
            <v>15.25</v>
          </cell>
          <cell r="H27">
            <v>130</v>
          </cell>
          <cell r="I27">
            <v>1982.5</v>
          </cell>
          <cell r="J27">
            <v>1982.5</v>
          </cell>
          <cell r="K27">
            <v>0</v>
          </cell>
        </row>
        <row r="28">
          <cell r="B28">
            <v>3</v>
          </cell>
          <cell r="C28" t="str">
            <v>Unskilled Labour (Village Kind)</v>
          </cell>
          <cell r="E28" t="str">
            <v>L-3</v>
          </cell>
          <cell r="F28" t="str">
            <v>md</v>
          </cell>
          <cell r="G28">
            <v>5.0999999999999996</v>
          </cell>
          <cell r="H28">
            <v>130</v>
          </cell>
          <cell r="I28">
            <v>663</v>
          </cell>
          <cell r="J28">
            <v>0</v>
          </cell>
          <cell r="K28">
            <v>663</v>
          </cell>
        </row>
        <row r="29">
          <cell r="G29" t="str">
            <v>Sub-Total B</v>
          </cell>
          <cell r="I29">
            <v>3773</v>
          </cell>
          <cell r="J29">
            <v>3110</v>
          </cell>
          <cell r="K29">
            <v>663</v>
          </cell>
        </row>
        <row r="31">
          <cell r="B31" t="str">
            <v>C.</v>
          </cell>
          <cell r="C31" t="str">
            <v>Fittings</v>
          </cell>
        </row>
        <row r="33">
          <cell r="B33">
            <v>1</v>
          </cell>
          <cell r="C33" t="str">
            <v>G.I. Pipe</v>
          </cell>
          <cell r="D33" t="str">
            <v>1/2"</v>
          </cell>
          <cell r="E33" t="str">
            <v>GP-1</v>
          </cell>
          <cell r="F33" t="str">
            <v>Mtr.</v>
          </cell>
          <cell r="G33">
            <v>4.5999999999999996</v>
          </cell>
          <cell r="H33">
            <v>110.08</v>
          </cell>
          <cell r="I33">
            <v>506.36799999999994</v>
          </cell>
          <cell r="J33">
            <v>506.36799999999994</v>
          </cell>
          <cell r="K33">
            <v>0</v>
          </cell>
        </row>
        <row r="34">
          <cell r="B34">
            <v>2</v>
          </cell>
          <cell r="C34" t="str">
            <v>G.I. Elbow</v>
          </cell>
          <cell r="D34" t="str">
            <v>1/2"</v>
          </cell>
          <cell r="E34" t="str">
            <v>EL-1</v>
          </cell>
          <cell r="F34" t="str">
            <v>Pcs.</v>
          </cell>
          <cell r="G34">
            <v>2</v>
          </cell>
          <cell r="H34">
            <v>28.13</v>
          </cell>
          <cell r="I34">
            <v>56.26</v>
          </cell>
          <cell r="J34">
            <v>56.26</v>
          </cell>
          <cell r="K34">
            <v>0</v>
          </cell>
        </row>
        <row r="35">
          <cell r="B35">
            <v>3</v>
          </cell>
          <cell r="C35" t="str">
            <v>G.I. Socket</v>
          </cell>
          <cell r="D35" t="str">
            <v>1/2"</v>
          </cell>
          <cell r="E35" t="str">
            <v>SO-1</v>
          </cell>
          <cell r="F35" t="str">
            <v>Pcs.</v>
          </cell>
          <cell r="G35">
            <v>1</v>
          </cell>
          <cell r="H35">
            <v>27.1</v>
          </cell>
          <cell r="I35">
            <v>27.1</v>
          </cell>
          <cell r="J35">
            <v>27.1</v>
          </cell>
          <cell r="K35">
            <v>0</v>
          </cell>
        </row>
        <row r="36">
          <cell r="B36">
            <v>4</v>
          </cell>
          <cell r="C36" t="str">
            <v>Brass Tap</v>
          </cell>
          <cell r="D36" t="str">
            <v>1/2"</v>
          </cell>
          <cell r="E36" t="str">
            <v>BT-1</v>
          </cell>
          <cell r="F36" t="str">
            <v>Pcs.</v>
          </cell>
          <cell r="G36">
            <v>1</v>
          </cell>
          <cell r="H36">
            <v>122.35</v>
          </cell>
          <cell r="I36">
            <v>122.35</v>
          </cell>
          <cell r="J36">
            <v>122.35</v>
          </cell>
          <cell r="K36">
            <v>0</v>
          </cell>
        </row>
        <row r="37">
          <cell r="B37">
            <v>5</v>
          </cell>
          <cell r="C37" t="str">
            <v>G.I. Nipple</v>
          </cell>
          <cell r="D37" t="str">
            <v>1/2"</v>
          </cell>
          <cell r="E37" t="str">
            <v>NIA-1</v>
          </cell>
          <cell r="F37" t="str">
            <v>Pcs.</v>
          </cell>
          <cell r="G37">
            <v>1</v>
          </cell>
          <cell r="H37">
            <v>29.24</v>
          </cell>
          <cell r="I37">
            <v>29.24</v>
          </cell>
          <cell r="J37">
            <v>29.24</v>
          </cell>
          <cell r="K37">
            <v>0</v>
          </cell>
        </row>
        <row r="38">
          <cell r="B38">
            <v>6</v>
          </cell>
          <cell r="C38" t="str">
            <v>G.I. Union</v>
          </cell>
          <cell r="D38" t="str">
            <v>1/2"</v>
          </cell>
          <cell r="E38" t="str">
            <v>UN-1</v>
          </cell>
          <cell r="F38" t="str">
            <v>Pcs.</v>
          </cell>
          <cell r="G38">
            <v>1</v>
          </cell>
          <cell r="H38">
            <v>80.88</v>
          </cell>
          <cell r="I38">
            <v>80.88</v>
          </cell>
          <cell r="J38">
            <v>80.88</v>
          </cell>
          <cell r="K38">
            <v>0</v>
          </cell>
        </row>
        <row r="39">
          <cell r="B39">
            <v>7</v>
          </cell>
          <cell r="C39" t="str">
            <v>Brass Union 20 mm</v>
          </cell>
          <cell r="E39" t="str">
            <v>BU-1</v>
          </cell>
          <cell r="F39" t="str">
            <v>Pcs.</v>
          </cell>
          <cell r="G39">
            <v>1</v>
          </cell>
          <cell r="H39">
            <v>128.38999999999999</v>
          </cell>
          <cell r="I39">
            <v>128.38999999999999</v>
          </cell>
          <cell r="J39">
            <v>128.38999999999999</v>
          </cell>
          <cell r="K39">
            <v>0</v>
          </cell>
        </row>
        <row r="40">
          <cell r="B40">
            <v>8</v>
          </cell>
          <cell r="C40" t="str">
            <v>Control Valve</v>
          </cell>
          <cell r="D40" t="str">
            <v>1/2"</v>
          </cell>
          <cell r="E40" t="str">
            <v>CV-1</v>
          </cell>
          <cell r="F40" t="str">
            <v>Pcs.</v>
          </cell>
          <cell r="G40">
            <v>1</v>
          </cell>
          <cell r="H40">
            <v>558</v>
          </cell>
          <cell r="I40">
            <v>558</v>
          </cell>
          <cell r="J40">
            <v>558</v>
          </cell>
          <cell r="K40">
            <v>0</v>
          </cell>
        </row>
        <row r="41">
          <cell r="B41">
            <v>9</v>
          </cell>
          <cell r="C41" t="str">
            <v>HDPE Pipes 63mm dia/4 Kgf</v>
          </cell>
          <cell r="E41" t="str">
            <v>HPA-6</v>
          </cell>
          <cell r="F41" t="str">
            <v>Mtr.</v>
          </cell>
          <cell r="G41">
            <v>10</v>
          </cell>
          <cell r="H41">
            <v>112.18</v>
          </cell>
          <cell r="I41">
            <v>1121.8000000000002</v>
          </cell>
          <cell r="J41">
            <v>1121.8000000000002</v>
          </cell>
          <cell r="K41">
            <v>0</v>
          </cell>
        </row>
        <row r="42">
          <cell r="G42" t="str">
            <v>Sub-Total C</v>
          </cell>
          <cell r="I42">
            <v>2630.3879999999999</v>
          </cell>
          <cell r="J42">
            <v>2630.3879999999999</v>
          </cell>
          <cell r="K42">
            <v>0</v>
          </cell>
        </row>
        <row r="43">
          <cell r="G43" t="str">
            <v>Total (A+B+C)</v>
          </cell>
          <cell r="I43">
            <v>14279.744407999999</v>
          </cell>
          <cell r="J43">
            <v>10308.797999999999</v>
          </cell>
          <cell r="K43">
            <v>3970.9464079999998</v>
          </cell>
        </row>
        <row r="45">
          <cell r="C45" t="str">
            <v>Total Nos. of Taps (General Type)</v>
          </cell>
          <cell r="I45">
            <v>0</v>
          </cell>
        </row>
        <row r="46">
          <cell r="C46" t="str">
            <v>Total Cost (in Rs.)</v>
          </cell>
          <cell r="I46">
            <v>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aterial"/>
      <sheetName val="Transportation"/>
      <sheetName val="Distrate"/>
      <sheetName val="extra item"/>
      <sheetName val="Update Descrip"/>
      <sheetName val="Table of Content"/>
    </sheetNames>
    <sheetDataSet>
      <sheetData sheetId="0"/>
      <sheetData sheetId="1"/>
      <sheetData sheetId="2"/>
      <sheetData sheetId="3">
        <row r="49">
          <cell r="E49">
            <v>50756.24</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Procurement"/>
      <sheetName val="Abstract "/>
      <sheetName val="Quantity "/>
      <sheetName val="E-w calculation sheet"/>
      <sheetName val="Rate analysis"/>
      <sheetName val="data sheet"/>
      <sheetName val="1. material rate"/>
      <sheetName val="Load&amp;Unload"/>
      <sheetName val="2. Trans New"/>
      <sheetName val="Collection"/>
      <sheetName val="norms all"/>
      <sheetName val="Slab Culvert"/>
      <sheetName val="CW"/>
      <sheetName val="calculation sheet"/>
      <sheetName val="Hard Rock Calculation sheet"/>
      <sheetName val="Earthwork Calculation Sheet "/>
    </sheetNames>
    <sheetDataSet>
      <sheetData sheetId="0"/>
      <sheetData sheetId="1"/>
      <sheetData sheetId="2"/>
      <sheetData sheetId="3"/>
      <sheetData sheetId="4"/>
      <sheetData sheetId="5">
        <row r="1">
          <cell r="B1" t="str">
            <v>Provience Government</v>
          </cell>
        </row>
        <row r="2">
          <cell r="B2" t="str">
            <v>Provience No. :5</v>
          </cell>
        </row>
        <row r="3">
          <cell r="B3" t="str">
            <v>Ministry of Physical Infrstructure Development</v>
          </cell>
        </row>
        <row r="4">
          <cell r="B4" t="str">
            <v>Transport Infrastructure Directorate</v>
          </cell>
        </row>
        <row r="5">
          <cell r="B5" t="str">
            <v>Infrastructure Development Office</v>
          </cell>
        </row>
        <row r="6">
          <cell r="B6" t="str">
            <v>Tamghas, Gulmi</v>
          </cell>
        </row>
      </sheetData>
      <sheetData sheetId="6">
        <row r="106">
          <cell r="D106">
            <v>950</v>
          </cell>
        </row>
        <row r="107">
          <cell r="D107">
            <v>680</v>
          </cell>
        </row>
        <row r="117">
          <cell r="D117">
            <v>88</v>
          </cell>
        </row>
        <row r="127">
          <cell r="I127">
            <v>2820.46</v>
          </cell>
        </row>
        <row r="131">
          <cell r="I131">
            <v>1454</v>
          </cell>
        </row>
        <row r="132">
          <cell r="I132">
            <v>2014</v>
          </cell>
        </row>
        <row r="155">
          <cell r="I155">
            <v>4750.46</v>
          </cell>
        </row>
      </sheetData>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WEL"/>
      <sheetName val="HL-Data"/>
      <sheetName val="DATA INPUT"/>
      <sheetName val="PD-HW-Sample"/>
      <sheetName val="Water Demand(1)"/>
      <sheetName val="RVT Size(1)"/>
      <sheetName val="Water Demand (2)"/>
      <sheetName val="Layout"/>
      <sheetName val="RVT Size (2)"/>
      <sheetName val="PD-CW-Sample"/>
      <sheetName val="Water Demand (3)"/>
      <sheetName val="RVT Size (3)"/>
      <sheetName val="PD-HL-Sample"/>
      <sheetName val="Itterate"/>
    </sheetNames>
    <sheetDataSet>
      <sheetData sheetId="0" refreshError="1"/>
      <sheetData sheetId="1" refreshError="1">
        <row r="6">
          <cell r="A6">
            <v>0</v>
          </cell>
          <cell r="N6">
            <v>0.7</v>
          </cell>
          <cell r="O6">
            <v>0.45</v>
          </cell>
          <cell r="Y6">
            <v>0.1</v>
          </cell>
          <cell r="Z6">
            <v>5.9</v>
          </cell>
          <cell r="AA6">
            <v>1.5</v>
          </cell>
          <cell r="AB6">
            <v>0.45</v>
          </cell>
        </row>
        <row r="7">
          <cell r="A7">
            <v>0.02</v>
          </cell>
          <cell r="C7">
            <v>0.25</v>
          </cell>
          <cell r="N7">
            <v>0.75</v>
          </cell>
          <cell r="O7">
            <v>0.51</v>
          </cell>
          <cell r="Y7">
            <v>0.12</v>
          </cell>
          <cell r="Z7">
            <v>8.4</v>
          </cell>
          <cell r="AA7">
            <v>2.2999999999999998</v>
          </cell>
          <cell r="AB7">
            <v>0.6</v>
          </cell>
        </row>
        <row r="8">
          <cell r="A8">
            <v>0.04</v>
          </cell>
          <cell r="C8">
            <v>0.8</v>
          </cell>
          <cell r="N8">
            <v>0.8</v>
          </cell>
          <cell r="O8">
            <v>0.56999999999999995</v>
          </cell>
          <cell r="Y8">
            <v>0.14000000000000001</v>
          </cell>
          <cell r="Z8">
            <v>11</v>
          </cell>
          <cell r="AA8">
            <v>3</v>
          </cell>
          <cell r="AB8">
            <v>0.7</v>
          </cell>
        </row>
        <row r="9">
          <cell r="A9">
            <v>0.06</v>
          </cell>
          <cell r="C9">
            <v>1.55</v>
          </cell>
          <cell r="N9">
            <v>0.85</v>
          </cell>
          <cell r="O9">
            <v>0.63</v>
          </cell>
          <cell r="Y9">
            <v>0.16</v>
          </cell>
          <cell r="Z9">
            <v>14.1</v>
          </cell>
          <cell r="AA9">
            <v>3.9</v>
          </cell>
          <cell r="AB9">
            <v>0.9</v>
          </cell>
          <cell r="AC9">
            <v>0.3</v>
          </cell>
        </row>
        <row r="10">
          <cell r="A10">
            <v>0.08</v>
          </cell>
          <cell r="C10">
            <v>2.54</v>
          </cell>
          <cell r="D10">
            <v>0.86</v>
          </cell>
          <cell r="N10">
            <v>0.9</v>
          </cell>
          <cell r="O10">
            <v>0.7</v>
          </cell>
          <cell r="P10">
            <v>0.42</v>
          </cell>
          <cell r="Y10">
            <v>0.18</v>
          </cell>
          <cell r="Z10">
            <v>17.8</v>
          </cell>
          <cell r="AA10">
            <v>4.8</v>
          </cell>
          <cell r="AB10">
            <v>1.1000000000000001</v>
          </cell>
          <cell r="AC10">
            <v>0.4</v>
          </cell>
        </row>
        <row r="11">
          <cell r="A11">
            <v>0.1</v>
          </cell>
          <cell r="B11">
            <v>12.6</v>
          </cell>
          <cell r="C11">
            <v>3.73</v>
          </cell>
          <cell r="D11">
            <v>1.25</v>
          </cell>
          <cell r="E11">
            <v>0.4</v>
          </cell>
          <cell r="F11">
            <v>0.24</v>
          </cell>
          <cell r="N11">
            <v>0.95</v>
          </cell>
          <cell r="O11">
            <v>0.77</v>
          </cell>
          <cell r="P11">
            <v>0.46</v>
          </cell>
          <cell r="Y11">
            <v>0.2</v>
          </cell>
          <cell r="Z11">
            <v>21.4</v>
          </cell>
          <cell r="AA11">
            <v>5.7</v>
          </cell>
          <cell r="AB11">
            <v>1.3</v>
          </cell>
          <cell r="AC11">
            <v>0.4</v>
          </cell>
        </row>
        <row r="12">
          <cell r="A12">
            <v>0.12</v>
          </cell>
          <cell r="B12">
            <v>17.5</v>
          </cell>
          <cell r="C12">
            <v>5.14</v>
          </cell>
          <cell r="D12">
            <v>1.73</v>
          </cell>
          <cell r="E12">
            <v>0.54</v>
          </cell>
          <cell r="F12">
            <v>0.32</v>
          </cell>
          <cell r="N12">
            <v>1</v>
          </cell>
          <cell r="O12">
            <v>0.84</v>
          </cell>
          <cell r="P12">
            <v>0.5</v>
          </cell>
          <cell r="Y12">
            <v>0.22</v>
          </cell>
          <cell r="Z12">
            <v>25.5</v>
          </cell>
          <cell r="AA12">
            <v>6.4</v>
          </cell>
          <cell r="AB12">
            <v>1.6</v>
          </cell>
          <cell r="AC12">
            <v>0.5</v>
          </cell>
        </row>
        <row r="13">
          <cell r="A13">
            <v>0.14000000000000001</v>
          </cell>
          <cell r="B13">
            <v>23</v>
          </cell>
          <cell r="C13">
            <v>6.74</v>
          </cell>
          <cell r="D13">
            <v>2.25</v>
          </cell>
          <cell r="E13">
            <v>0.71</v>
          </cell>
          <cell r="F13">
            <v>0.42</v>
          </cell>
          <cell r="N13">
            <v>1.05</v>
          </cell>
          <cell r="O13">
            <v>0.92</v>
          </cell>
          <cell r="P13">
            <v>0.55000000000000004</v>
          </cell>
          <cell r="Y13">
            <v>0.24</v>
          </cell>
          <cell r="Z13">
            <v>29.6</v>
          </cell>
          <cell r="AA13">
            <v>7.8</v>
          </cell>
          <cell r="AB13">
            <v>1.9</v>
          </cell>
          <cell r="AC13">
            <v>0.6</v>
          </cell>
        </row>
        <row r="14">
          <cell r="A14">
            <v>0.16</v>
          </cell>
          <cell r="B14">
            <v>29.2</v>
          </cell>
          <cell r="C14">
            <v>8.52</v>
          </cell>
          <cell r="D14">
            <v>2.82</v>
          </cell>
          <cell r="E14">
            <v>0.88</v>
          </cell>
          <cell r="F14">
            <v>0.53</v>
          </cell>
          <cell r="N14">
            <v>1.1000000000000001</v>
          </cell>
          <cell r="O14">
            <v>1</v>
          </cell>
          <cell r="P14">
            <v>0.59</v>
          </cell>
          <cell r="Q14">
            <v>0.45</v>
          </cell>
          <cell r="R14">
            <v>0.43</v>
          </cell>
          <cell r="Y14">
            <v>0.26</v>
          </cell>
          <cell r="Z14">
            <v>34.299999999999997</v>
          </cell>
          <cell r="AA14">
            <v>9.1999999999999993</v>
          </cell>
          <cell r="AB14">
            <v>2.2000000000000002</v>
          </cell>
          <cell r="AC14">
            <v>0.7</v>
          </cell>
          <cell r="AD14">
            <v>0.3</v>
          </cell>
        </row>
        <row r="15">
          <cell r="A15">
            <v>0.18</v>
          </cell>
          <cell r="B15">
            <v>36.1</v>
          </cell>
          <cell r="C15">
            <v>10.51</v>
          </cell>
          <cell r="D15">
            <v>3.46</v>
          </cell>
          <cell r="E15">
            <v>1.0900000000000001</v>
          </cell>
          <cell r="F15">
            <v>0.65</v>
          </cell>
          <cell r="N15">
            <v>1.1499999999999999</v>
          </cell>
          <cell r="O15">
            <v>1.08</v>
          </cell>
          <cell r="P15">
            <v>0.64</v>
          </cell>
          <cell r="Q15">
            <v>0.48</v>
          </cell>
          <cell r="R15">
            <v>0.47</v>
          </cell>
          <cell r="Y15">
            <v>0.28000000000000003</v>
          </cell>
          <cell r="Z15">
            <v>39.6</v>
          </cell>
          <cell r="AA15">
            <v>10.5</v>
          </cell>
          <cell r="AB15">
            <v>2.6</v>
          </cell>
          <cell r="AC15">
            <v>0.8</v>
          </cell>
          <cell r="AD15">
            <v>0.3</v>
          </cell>
        </row>
        <row r="16">
          <cell r="A16">
            <v>0.2</v>
          </cell>
          <cell r="B16">
            <v>43.7</v>
          </cell>
          <cell r="C16">
            <v>12.67</v>
          </cell>
          <cell r="D16">
            <v>4.17</v>
          </cell>
          <cell r="E16">
            <v>1.32</v>
          </cell>
          <cell r="F16">
            <v>0.77</v>
          </cell>
          <cell r="N16">
            <v>1.2</v>
          </cell>
          <cell r="O16">
            <v>1.1599999999999999</v>
          </cell>
          <cell r="P16">
            <v>0.69</v>
          </cell>
          <cell r="Q16">
            <v>0.53</v>
          </cell>
          <cell r="R16">
            <v>0.5</v>
          </cell>
          <cell r="Y16">
            <v>0.3</v>
          </cell>
          <cell r="Z16">
            <v>44.9</v>
          </cell>
          <cell r="AA16">
            <v>11.9</v>
          </cell>
          <cell r="AB16">
            <v>3</v>
          </cell>
          <cell r="AC16">
            <v>0.9</v>
          </cell>
          <cell r="AD16">
            <v>0.4</v>
          </cell>
        </row>
        <row r="17">
          <cell r="A17">
            <v>0.22</v>
          </cell>
          <cell r="B17">
            <v>51.9</v>
          </cell>
          <cell r="C17">
            <v>15.01</v>
          </cell>
          <cell r="D17">
            <v>4.93</v>
          </cell>
          <cell r="E17">
            <v>1.55</v>
          </cell>
          <cell r="F17">
            <v>0.92</v>
          </cell>
          <cell r="N17">
            <v>1.25</v>
          </cell>
          <cell r="O17">
            <v>1.25</v>
          </cell>
          <cell r="P17">
            <v>0.74</v>
          </cell>
          <cell r="Q17">
            <v>0.56000000000000005</v>
          </cell>
          <cell r="R17">
            <v>0.54</v>
          </cell>
          <cell r="Y17">
            <v>0.32</v>
          </cell>
          <cell r="Z17">
            <v>50.2</v>
          </cell>
          <cell r="AA17">
            <v>13.5</v>
          </cell>
          <cell r="AB17">
            <v>3.3</v>
          </cell>
          <cell r="AC17">
            <v>1</v>
          </cell>
          <cell r="AD17">
            <v>0.4</v>
          </cell>
        </row>
        <row r="18">
          <cell r="A18">
            <v>0.24</v>
          </cell>
          <cell r="B18">
            <v>60.7</v>
          </cell>
          <cell r="C18">
            <v>17.489999999999998</v>
          </cell>
          <cell r="D18">
            <v>5.76</v>
          </cell>
          <cell r="E18">
            <v>1.8</v>
          </cell>
          <cell r="F18">
            <v>1.06</v>
          </cell>
          <cell r="G18">
            <v>0.61</v>
          </cell>
          <cell r="N18">
            <v>1.3</v>
          </cell>
          <cell r="O18">
            <v>1.34</v>
          </cell>
          <cell r="P18">
            <v>0.8</v>
          </cell>
          <cell r="Q18">
            <v>0.6</v>
          </cell>
          <cell r="R18">
            <v>0.56999999999999995</v>
          </cell>
          <cell r="Y18">
            <v>0.34</v>
          </cell>
          <cell r="Z18">
            <v>55.5</v>
          </cell>
          <cell r="AA18">
            <v>15</v>
          </cell>
          <cell r="AB18">
            <v>3.6</v>
          </cell>
          <cell r="AC18">
            <v>1.1000000000000001</v>
          </cell>
          <cell r="AD18">
            <v>0.5</v>
          </cell>
        </row>
        <row r="19">
          <cell r="A19">
            <v>0.26</v>
          </cell>
          <cell r="B19">
            <v>70.2</v>
          </cell>
          <cell r="C19">
            <v>20.23</v>
          </cell>
          <cell r="D19">
            <v>6.62</v>
          </cell>
          <cell r="E19">
            <v>2.0699999999999998</v>
          </cell>
          <cell r="F19">
            <v>1.23</v>
          </cell>
          <cell r="G19">
            <v>0.7</v>
          </cell>
          <cell r="N19">
            <v>1.35</v>
          </cell>
          <cell r="O19">
            <v>1.44</v>
          </cell>
          <cell r="P19">
            <v>0.85</v>
          </cell>
          <cell r="Q19">
            <v>0.64</v>
          </cell>
          <cell r="R19">
            <v>0.61</v>
          </cell>
          <cell r="Y19">
            <v>0.36</v>
          </cell>
          <cell r="Z19">
            <v>61.4</v>
          </cell>
          <cell r="AA19">
            <v>16.600000000000001</v>
          </cell>
          <cell r="AB19">
            <v>4</v>
          </cell>
          <cell r="AC19">
            <v>1.3</v>
          </cell>
          <cell r="AD19">
            <v>0.5</v>
          </cell>
        </row>
        <row r="20">
          <cell r="A20">
            <v>0.28000000000000003</v>
          </cell>
          <cell r="B20">
            <v>80.400000000000006</v>
          </cell>
          <cell r="C20">
            <v>23.12</v>
          </cell>
          <cell r="D20">
            <v>7.57</v>
          </cell>
          <cell r="E20">
            <v>2.36</v>
          </cell>
          <cell r="F20">
            <v>1.4</v>
          </cell>
          <cell r="G20">
            <v>0.8</v>
          </cell>
          <cell r="N20">
            <v>1.4</v>
          </cell>
          <cell r="O20">
            <v>1.53</v>
          </cell>
          <cell r="P20">
            <v>0.91</v>
          </cell>
          <cell r="Q20">
            <v>0.69</v>
          </cell>
          <cell r="R20">
            <v>0.65</v>
          </cell>
          <cell r="S20">
            <v>0.39</v>
          </cell>
          <cell r="Y20">
            <v>0.38</v>
          </cell>
          <cell r="Z20">
            <v>68</v>
          </cell>
          <cell r="AA20">
            <v>18.3</v>
          </cell>
          <cell r="AB20">
            <v>4.4000000000000004</v>
          </cell>
          <cell r="AC20">
            <v>1.4</v>
          </cell>
          <cell r="AD20">
            <v>0.6</v>
          </cell>
        </row>
        <row r="21">
          <cell r="A21">
            <v>0.3</v>
          </cell>
          <cell r="B21">
            <v>91.1</v>
          </cell>
          <cell r="C21">
            <v>26.15</v>
          </cell>
          <cell r="D21">
            <v>8.5399999999999991</v>
          </cell>
          <cell r="E21">
            <v>2.66</v>
          </cell>
          <cell r="F21">
            <v>1.57</v>
          </cell>
          <cell r="G21">
            <v>0.9</v>
          </cell>
          <cell r="H21">
            <v>0.54</v>
          </cell>
          <cell r="N21">
            <v>1.45</v>
          </cell>
          <cell r="O21">
            <v>1.63</v>
          </cell>
          <cell r="P21">
            <v>0.97</v>
          </cell>
          <cell r="Q21">
            <v>0.73</v>
          </cell>
          <cell r="R21">
            <v>0.7</v>
          </cell>
          <cell r="S21">
            <v>0.42</v>
          </cell>
          <cell r="Y21">
            <v>0.4</v>
          </cell>
          <cell r="Z21">
            <v>74.5</v>
          </cell>
          <cell r="AA21">
            <v>19.899999999999999</v>
          </cell>
          <cell r="AB21">
            <v>4.8</v>
          </cell>
          <cell r="AC21">
            <v>1.6</v>
          </cell>
          <cell r="AD21">
            <v>0.7</v>
          </cell>
        </row>
        <row r="22">
          <cell r="A22">
            <v>0.32</v>
          </cell>
          <cell r="C22">
            <v>29.3</v>
          </cell>
          <cell r="D22">
            <v>9.58</v>
          </cell>
          <cell r="E22">
            <v>2.99</v>
          </cell>
          <cell r="F22">
            <v>1.76</v>
          </cell>
          <cell r="G22">
            <v>1.01</v>
          </cell>
          <cell r="H22">
            <v>0.6</v>
          </cell>
          <cell r="N22">
            <v>1.5</v>
          </cell>
          <cell r="O22">
            <v>1.74</v>
          </cell>
          <cell r="P22">
            <v>1.03</v>
          </cell>
          <cell r="Q22">
            <v>0.77</v>
          </cell>
          <cell r="R22">
            <v>0.74</v>
          </cell>
          <cell r="S22">
            <v>0.45</v>
          </cell>
          <cell r="U22">
            <v>0.31</v>
          </cell>
          <cell r="Y22">
            <v>0.42</v>
          </cell>
          <cell r="Z22">
            <v>81.400000000000006</v>
          </cell>
          <cell r="AA22">
            <v>21.9</v>
          </cell>
          <cell r="AB22">
            <v>5.3</v>
          </cell>
          <cell r="AC22">
            <v>1.7</v>
          </cell>
          <cell r="AD22">
            <v>0.7</v>
          </cell>
        </row>
        <row r="23">
          <cell r="A23">
            <v>0.34</v>
          </cell>
          <cell r="C23">
            <v>32.700000000000003</v>
          </cell>
          <cell r="D23">
            <v>10.69</v>
          </cell>
          <cell r="E23">
            <v>3.32</v>
          </cell>
          <cell r="F23">
            <v>1.96</v>
          </cell>
          <cell r="G23">
            <v>1.1200000000000001</v>
          </cell>
          <cell r="H23">
            <v>0.67</v>
          </cell>
          <cell r="N23">
            <v>1.55</v>
          </cell>
          <cell r="O23">
            <v>1.84</v>
          </cell>
          <cell r="P23">
            <v>1.0900000000000001</v>
          </cell>
          <cell r="Q23">
            <v>0.82</v>
          </cell>
          <cell r="R23">
            <v>0.78</v>
          </cell>
          <cell r="S23">
            <v>0.47</v>
          </cell>
          <cell r="U23">
            <v>0.33</v>
          </cell>
          <cell r="Y23">
            <v>0.44</v>
          </cell>
          <cell r="Z23">
            <v>86.4</v>
          </cell>
          <cell r="AA23">
            <v>24</v>
          </cell>
          <cell r="AB23">
            <v>5.8</v>
          </cell>
          <cell r="AC23">
            <v>1.9</v>
          </cell>
          <cell r="AD23">
            <v>0.8</v>
          </cell>
          <cell r="AE23">
            <v>0.3</v>
          </cell>
        </row>
        <row r="24">
          <cell r="A24">
            <v>0.36</v>
          </cell>
          <cell r="C24">
            <v>36.24</v>
          </cell>
          <cell r="D24">
            <v>11.86</v>
          </cell>
          <cell r="E24">
            <v>3.67</v>
          </cell>
          <cell r="F24">
            <v>2.17</v>
          </cell>
          <cell r="G24">
            <v>1.24</v>
          </cell>
          <cell r="H24">
            <v>0.74</v>
          </cell>
          <cell r="N24">
            <v>1.6</v>
          </cell>
          <cell r="O24">
            <v>1.94</v>
          </cell>
          <cell r="P24">
            <v>1.1499999999999999</v>
          </cell>
          <cell r="Q24">
            <v>0.87</v>
          </cell>
          <cell r="R24">
            <v>0.83</v>
          </cell>
          <cell r="S24">
            <v>0.49</v>
          </cell>
          <cell r="T24">
            <v>0.38</v>
          </cell>
          <cell r="U24">
            <v>0.35</v>
          </cell>
          <cell r="Y24">
            <v>0.46</v>
          </cell>
          <cell r="AA24">
            <v>26</v>
          </cell>
          <cell r="AB24">
            <v>6.2</v>
          </cell>
          <cell r="AC24">
            <v>2</v>
          </cell>
          <cell r="AD24">
            <v>0.9</v>
          </cell>
          <cell r="AE24">
            <v>0.3</v>
          </cell>
        </row>
        <row r="25">
          <cell r="A25">
            <v>0.38</v>
          </cell>
          <cell r="C25">
            <v>40.07</v>
          </cell>
          <cell r="D25">
            <v>13.06</v>
          </cell>
          <cell r="E25">
            <v>4.04</v>
          </cell>
          <cell r="F25">
            <v>2.39</v>
          </cell>
          <cell r="G25">
            <v>1.35</v>
          </cell>
          <cell r="H25">
            <v>0.82</v>
          </cell>
          <cell r="N25">
            <v>1.65</v>
          </cell>
          <cell r="O25">
            <v>2.06</v>
          </cell>
          <cell r="P25">
            <v>1.22</v>
          </cell>
          <cell r="Q25">
            <v>0.92</v>
          </cell>
          <cell r="R25">
            <v>0.87</v>
          </cell>
          <cell r="S25">
            <v>0.52</v>
          </cell>
          <cell r="T25">
            <v>0.41</v>
          </cell>
          <cell r="U25">
            <v>0.37</v>
          </cell>
          <cell r="Y25">
            <v>0.48</v>
          </cell>
          <cell r="AA25">
            <v>28</v>
          </cell>
          <cell r="AB25">
            <v>6.7</v>
          </cell>
          <cell r="AC25">
            <v>2.2000000000000002</v>
          </cell>
          <cell r="AD25">
            <v>0.9</v>
          </cell>
          <cell r="AE25">
            <v>0.3</v>
          </cell>
        </row>
        <row r="26">
          <cell r="A26">
            <v>0.4</v>
          </cell>
          <cell r="C26">
            <v>43.87</v>
          </cell>
          <cell r="D26">
            <v>14.31</v>
          </cell>
          <cell r="E26">
            <v>4.42</v>
          </cell>
          <cell r="F26">
            <v>2.61</v>
          </cell>
          <cell r="G26">
            <v>1.48</v>
          </cell>
          <cell r="H26">
            <v>0.9</v>
          </cell>
          <cell r="I26">
            <v>0.69</v>
          </cell>
          <cell r="N26">
            <v>1.7</v>
          </cell>
          <cell r="O26">
            <v>2.17</v>
          </cell>
          <cell r="P26">
            <v>1.28</v>
          </cell>
          <cell r="Q26">
            <v>0.97</v>
          </cell>
          <cell r="R26">
            <v>0.92</v>
          </cell>
          <cell r="S26">
            <v>0.55000000000000004</v>
          </cell>
          <cell r="T26">
            <v>0.43</v>
          </cell>
          <cell r="U26">
            <v>0.39</v>
          </cell>
          <cell r="Y26">
            <v>0.5</v>
          </cell>
          <cell r="AA26">
            <v>30</v>
          </cell>
          <cell r="AB26">
            <v>7.1</v>
          </cell>
          <cell r="AC26">
            <v>2.4</v>
          </cell>
          <cell r="AD26">
            <v>1</v>
          </cell>
          <cell r="AE26">
            <v>0.3</v>
          </cell>
        </row>
        <row r="27">
          <cell r="A27">
            <v>0.42</v>
          </cell>
          <cell r="C27">
            <v>47.98</v>
          </cell>
          <cell r="D27">
            <v>15.59</v>
          </cell>
          <cell r="E27">
            <v>4.82</v>
          </cell>
          <cell r="F27">
            <v>2.85</v>
          </cell>
          <cell r="G27">
            <v>1.61</v>
          </cell>
          <cell r="H27">
            <v>0.97</v>
          </cell>
          <cell r="I27">
            <v>0.75</v>
          </cell>
          <cell r="N27">
            <v>1.75</v>
          </cell>
          <cell r="O27">
            <v>2.2799999999999998</v>
          </cell>
          <cell r="P27">
            <v>1.35</v>
          </cell>
          <cell r="Q27">
            <v>1.02</v>
          </cell>
          <cell r="R27">
            <v>0.97</v>
          </cell>
          <cell r="S27">
            <v>0.57999999999999996</v>
          </cell>
          <cell r="T27">
            <v>0.45</v>
          </cell>
          <cell r="U27">
            <v>0.41</v>
          </cell>
          <cell r="Y27">
            <v>0.52</v>
          </cell>
          <cell r="AA27">
            <v>32.4</v>
          </cell>
          <cell r="AB27">
            <v>7.8</v>
          </cell>
          <cell r="AC27">
            <v>2.5</v>
          </cell>
          <cell r="AD27">
            <v>1.1000000000000001</v>
          </cell>
          <cell r="AE27">
            <v>0.4</v>
          </cell>
        </row>
        <row r="28">
          <cell r="A28">
            <v>0.44</v>
          </cell>
          <cell r="C28">
            <v>52.24</v>
          </cell>
          <cell r="D28">
            <v>16.98</v>
          </cell>
          <cell r="E28">
            <v>5.25</v>
          </cell>
          <cell r="F28">
            <v>3.09</v>
          </cell>
          <cell r="G28">
            <v>1.75</v>
          </cell>
          <cell r="H28">
            <v>1.07</v>
          </cell>
          <cell r="I28">
            <v>0.81</v>
          </cell>
          <cell r="N28">
            <v>1.8</v>
          </cell>
          <cell r="O28">
            <v>2.4</v>
          </cell>
          <cell r="P28">
            <v>1.42</v>
          </cell>
          <cell r="Q28">
            <v>1.07</v>
          </cell>
          <cell r="R28">
            <v>1.02</v>
          </cell>
          <cell r="S28">
            <v>0.61</v>
          </cell>
          <cell r="T28">
            <v>0.47</v>
          </cell>
          <cell r="U28">
            <v>0.43</v>
          </cell>
          <cell r="Y28">
            <v>0.54</v>
          </cell>
          <cell r="AA28">
            <v>34.799999999999997</v>
          </cell>
          <cell r="AB28">
            <v>8.4</v>
          </cell>
          <cell r="AC28">
            <v>2.7</v>
          </cell>
          <cell r="AD28">
            <v>1.2</v>
          </cell>
          <cell r="AE28">
            <v>0.4</v>
          </cell>
        </row>
        <row r="29">
          <cell r="A29">
            <v>0.46</v>
          </cell>
          <cell r="C29">
            <v>56.64</v>
          </cell>
          <cell r="D29">
            <v>18.34</v>
          </cell>
          <cell r="E29">
            <v>5.68</v>
          </cell>
          <cell r="F29">
            <v>3.35</v>
          </cell>
          <cell r="G29">
            <v>1.89</v>
          </cell>
          <cell r="H29">
            <v>1.1399999999999999</v>
          </cell>
          <cell r="I29">
            <v>0.89</v>
          </cell>
          <cell r="N29">
            <v>1.85</v>
          </cell>
          <cell r="O29">
            <v>2.5299999999999998</v>
          </cell>
          <cell r="P29">
            <v>1.49</v>
          </cell>
          <cell r="Q29">
            <v>1.1299999999999999</v>
          </cell>
          <cell r="R29">
            <v>1.07</v>
          </cell>
          <cell r="S29">
            <v>0.64</v>
          </cell>
          <cell r="T29">
            <v>0.49</v>
          </cell>
          <cell r="U29">
            <v>0.45</v>
          </cell>
          <cell r="V29">
            <v>0.14000000000000001</v>
          </cell>
          <cell r="Y29">
            <v>0.56000000000000005</v>
          </cell>
          <cell r="AA29">
            <v>37.200000000000003</v>
          </cell>
          <cell r="AB29">
            <v>9</v>
          </cell>
          <cell r="AC29">
            <v>2.9</v>
          </cell>
          <cell r="AD29">
            <v>1.2</v>
          </cell>
          <cell r="AE29">
            <v>0.4</v>
          </cell>
        </row>
        <row r="30">
          <cell r="A30">
            <v>0.48</v>
          </cell>
          <cell r="C30">
            <v>61.17</v>
          </cell>
          <cell r="D30">
            <v>19.809999999999999</v>
          </cell>
          <cell r="E30">
            <v>6.14</v>
          </cell>
          <cell r="F30">
            <v>3.61</v>
          </cell>
          <cell r="G30">
            <v>2.0299999999999998</v>
          </cell>
          <cell r="H30">
            <v>1.23</v>
          </cell>
          <cell r="I30">
            <v>0.95</v>
          </cell>
          <cell r="N30">
            <v>1.9</v>
          </cell>
          <cell r="O30">
            <v>2.65</v>
          </cell>
          <cell r="P30">
            <v>1.57</v>
          </cell>
          <cell r="Q30">
            <v>1.18</v>
          </cell>
          <cell r="R30">
            <v>1.1299999999999999</v>
          </cell>
          <cell r="S30">
            <v>0.67</v>
          </cell>
          <cell r="T30">
            <v>0.52</v>
          </cell>
          <cell r="U30">
            <v>0.47</v>
          </cell>
          <cell r="V30">
            <v>0.28000000000000003</v>
          </cell>
          <cell r="Y30">
            <v>0.57999999999999996</v>
          </cell>
          <cell r="AA30">
            <v>39.6</v>
          </cell>
          <cell r="AB30">
            <v>9.6</v>
          </cell>
          <cell r="AC30">
            <v>3.1</v>
          </cell>
          <cell r="AD30">
            <v>1.3</v>
          </cell>
          <cell r="AE30">
            <v>0.4</v>
          </cell>
        </row>
        <row r="31">
          <cell r="A31">
            <v>0.5</v>
          </cell>
          <cell r="C31">
            <v>64.680000000000007</v>
          </cell>
          <cell r="D31">
            <v>21.33</v>
          </cell>
          <cell r="E31">
            <v>6.58</v>
          </cell>
          <cell r="F31">
            <v>3.89</v>
          </cell>
          <cell r="G31">
            <v>2.19</v>
          </cell>
          <cell r="H31">
            <v>1.32</v>
          </cell>
          <cell r="I31">
            <v>1.01</v>
          </cell>
          <cell r="J31">
            <v>0.74</v>
          </cell>
          <cell r="N31">
            <v>1.95</v>
          </cell>
          <cell r="O31">
            <v>2.77</v>
          </cell>
          <cell r="P31">
            <v>1.64</v>
          </cell>
          <cell r="Q31">
            <v>1.24</v>
          </cell>
          <cell r="R31">
            <v>1.18</v>
          </cell>
          <cell r="S31">
            <v>0.7</v>
          </cell>
          <cell r="T31">
            <v>0.54</v>
          </cell>
          <cell r="U31">
            <v>0.49</v>
          </cell>
          <cell r="V31">
            <v>0.29499999999999998</v>
          </cell>
          <cell r="Y31">
            <v>0.6</v>
          </cell>
          <cell r="AA31">
            <v>42</v>
          </cell>
          <cell r="AB31">
            <v>10.199999999999999</v>
          </cell>
          <cell r="AC31">
            <v>3.3</v>
          </cell>
          <cell r="AD31">
            <v>1.4</v>
          </cell>
          <cell r="AE31">
            <v>0.5</v>
          </cell>
        </row>
        <row r="32">
          <cell r="A32">
            <v>0.52</v>
          </cell>
          <cell r="C32">
            <v>68.75</v>
          </cell>
          <cell r="D32">
            <v>22.88</v>
          </cell>
          <cell r="E32">
            <v>7.06</v>
          </cell>
          <cell r="F32">
            <v>4.16</v>
          </cell>
          <cell r="G32">
            <v>2.35</v>
          </cell>
          <cell r="H32">
            <v>1.41</v>
          </cell>
          <cell r="I32">
            <v>1.0900000000000001</v>
          </cell>
          <cell r="J32">
            <v>0.8</v>
          </cell>
          <cell r="N32">
            <v>2</v>
          </cell>
          <cell r="O32">
            <v>2.9</v>
          </cell>
          <cell r="P32">
            <v>1.71</v>
          </cell>
          <cell r="Q32">
            <v>1.3</v>
          </cell>
          <cell r="R32">
            <v>1.23</v>
          </cell>
          <cell r="S32">
            <v>0.73</v>
          </cell>
          <cell r="T32">
            <v>0.56999999999999995</v>
          </cell>
          <cell r="U32">
            <v>0.51</v>
          </cell>
          <cell r="V32">
            <v>0.31</v>
          </cell>
          <cell r="Y32">
            <v>0.62</v>
          </cell>
          <cell r="AA32">
            <v>44.4</v>
          </cell>
          <cell r="AB32">
            <v>10.8</v>
          </cell>
          <cell r="AC32">
            <v>3.5</v>
          </cell>
          <cell r="AD32">
            <v>1.5</v>
          </cell>
          <cell r="AE32">
            <v>0.5</v>
          </cell>
        </row>
        <row r="33">
          <cell r="A33">
            <v>0.54</v>
          </cell>
          <cell r="C33">
            <v>72.819999999999993</v>
          </cell>
          <cell r="D33">
            <v>24.58</v>
          </cell>
          <cell r="E33">
            <v>7.56</v>
          </cell>
          <cell r="F33">
            <v>4.45</v>
          </cell>
          <cell r="G33">
            <v>2.5099999999999998</v>
          </cell>
          <cell r="H33">
            <v>1.51</v>
          </cell>
          <cell r="I33">
            <v>1.1599999999999999</v>
          </cell>
          <cell r="J33">
            <v>0.85</v>
          </cell>
          <cell r="N33">
            <v>2.0499999999999998</v>
          </cell>
          <cell r="O33">
            <v>3.03</v>
          </cell>
          <cell r="P33">
            <v>1.79</v>
          </cell>
          <cell r="Q33">
            <v>1.36</v>
          </cell>
          <cell r="R33">
            <v>1.29</v>
          </cell>
          <cell r="S33">
            <v>0.77</v>
          </cell>
          <cell r="T33">
            <v>0.59</v>
          </cell>
          <cell r="U33">
            <v>0.53500000000000003</v>
          </cell>
          <cell r="V33">
            <v>0.32500000000000001</v>
          </cell>
          <cell r="W33">
            <v>0.13</v>
          </cell>
          <cell r="Y33">
            <v>0.64</v>
          </cell>
          <cell r="AA33">
            <v>46.8</v>
          </cell>
          <cell r="AB33">
            <v>11.4</v>
          </cell>
          <cell r="AC33">
            <v>3.7</v>
          </cell>
          <cell r="AD33">
            <v>1.6</v>
          </cell>
          <cell r="AE33">
            <v>0.5</v>
          </cell>
        </row>
        <row r="34">
          <cell r="A34">
            <v>0.56000000000000005</v>
          </cell>
          <cell r="C34">
            <v>76.89</v>
          </cell>
          <cell r="D34">
            <v>26.22</v>
          </cell>
          <cell r="E34">
            <v>8.06</v>
          </cell>
          <cell r="F34">
            <v>4.75</v>
          </cell>
          <cell r="G34">
            <v>2.68</v>
          </cell>
          <cell r="H34">
            <v>1.61</v>
          </cell>
          <cell r="I34">
            <v>1.24</v>
          </cell>
          <cell r="J34">
            <v>0.92</v>
          </cell>
          <cell r="N34">
            <v>2.1</v>
          </cell>
          <cell r="O34">
            <v>3.17</v>
          </cell>
          <cell r="P34">
            <v>1.87</v>
          </cell>
          <cell r="Q34">
            <v>1.42</v>
          </cell>
          <cell r="R34">
            <v>1.34</v>
          </cell>
          <cell r="S34">
            <v>0.8</v>
          </cell>
          <cell r="T34">
            <v>0.62</v>
          </cell>
          <cell r="U34">
            <v>0.56000000000000005</v>
          </cell>
          <cell r="V34">
            <v>0.34</v>
          </cell>
          <cell r="W34">
            <v>0.26</v>
          </cell>
          <cell r="Y34">
            <v>0.66</v>
          </cell>
          <cell r="AA34">
            <v>49.8</v>
          </cell>
          <cell r="AB34">
            <v>12.1</v>
          </cell>
          <cell r="AC34">
            <v>3.9</v>
          </cell>
          <cell r="AD34">
            <v>1.7</v>
          </cell>
          <cell r="AE34">
            <v>0.5</v>
          </cell>
        </row>
        <row r="35">
          <cell r="A35">
            <v>0.57999999999999996</v>
          </cell>
          <cell r="C35">
            <v>80.959999999999994</v>
          </cell>
          <cell r="D35">
            <v>27.89</v>
          </cell>
          <cell r="E35">
            <v>8.58</v>
          </cell>
          <cell r="F35">
            <v>5.05</v>
          </cell>
          <cell r="G35">
            <v>2.85</v>
          </cell>
          <cell r="H35">
            <v>1.71</v>
          </cell>
          <cell r="I35">
            <v>1.32</v>
          </cell>
          <cell r="J35">
            <v>0.96</v>
          </cell>
          <cell r="N35">
            <v>2.15</v>
          </cell>
          <cell r="O35">
            <v>3.31</v>
          </cell>
          <cell r="P35">
            <v>1.95</v>
          </cell>
          <cell r="Q35">
            <v>1.48</v>
          </cell>
          <cell r="R35">
            <v>1.4</v>
          </cell>
          <cell r="S35">
            <v>0.83</v>
          </cell>
          <cell r="T35">
            <v>0.65</v>
          </cell>
          <cell r="U35">
            <v>0.58499999999999996</v>
          </cell>
          <cell r="V35">
            <v>0.35</v>
          </cell>
          <cell r="W35">
            <v>0.27</v>
          </cell>
          <cell r="Y35">
            <v>0.68</v>
          </cell>
          <cell r="AA35">
            <v>53.3</v>
          </cell>
          <cell r="AB35">
            <v>12.9</v>
          </cell>
          <cell r="AC35">
            <v>4.2</v>
          </cell>
          <cell r="AD35">
            <v>1.7</v>
          </cell>
          <cell r="AE35">
            <v>0.6</v>
          </cell>
        </row>
        <row r="36">
          <cell r="A36">
            <v>0.6</v>
          </cell>
          <cell r="C36">
            <v>85.03</v>
          </cell>
          <cell r="D36">
            <v>29.73</v>
          </cell>
          <cell r="E36">
            <v>9.15</v>
          </cell>
          <cell r="F36">
            <v>5.36</v>
          </cell>
          <cell r="G36">
            <v>3.03</v>
          </cell>
          <cell r="H36">
            <v>1.82</v>
          </cell>
          <cell r="I36">
            <v>1.4</v>
          </cell>
          <cell r="J36">
            <v>1.02</v>
          </cell>
          <cell r="K36">
            <v>0.62</v>
          </cell>
          <cell r="N36">
            <v>2.2000000000000002</v>
          </cell>
          <cell r="O36">
            <v>3.45</v>
          </cell>
          <cell r="P36">
            <v>2.04</v>
          </cell>
          <cell r="Q36">
            <v>1.54</v>
          </cell>
          <cell r="R36">
            <v>1.46</v>
          </cell>
          <cell r="S36">
            <v>0.87</v>
          </cell>
          <cell r="T36">
            <v>0.67</v>
          </cell>
          <cell r="U36">
            <v>0.61</v>
          </cell>
          <cell r="V36">
            <v>0.36</v>
          </cell>
          <cell r="W36">
            <v>0.28000000000000003</v>
          </cell>
          <cell r="Y36">
            <v>0.7</v>
          </cell>
          <cell r="AA36">
            <v>55</v>
          </cell>
          <cell r="AB36">
            <v>13.3</v>
          </cell>
          <cell r="AC36">
            <v>4.4000000000000004</v>
          </cell>
          <cell r="AD36">
            <v>1.7</v>
          </cell>
          <cell r="AE36">
            <v>0.6</v>
          </cell>
        </row>
        <row r="37">
          <cell r="A37">
            <v>0.62</v>
          </cell>
          <cell r="C37">
            <v>89.1</v>
          </cell>
          <cell r="D37">
            <v>31.48</v>
          </cell>
          <cell r="E37">
            <v>9.69</v>
          </cell>
          <cell r="F37">
            <v>5.71</v>
          </cell>
          <cell r="G37">
            <v>3.21</v>
          </cell>
          <cell r="H37">
            <v>1.93</v>
          </cell>
          <cell r="I37">
            <v>1.48</v>
          </cell>
          <cell r="J37">
            <v>1.08</v>
          </cell>
          <cell r="K37">
            <v>0.66</v>
          </cell>
          <cell r="N37">
            <v>2.25</v>
          </cell>
          <cell r="O37">
            <v>3.59</v>
          </cell>
          <cell r="P37">
            <v>2.12</v>
          </cell>
          <cell r="Q37">
            <v>1.6</v>
          </cell>
          <cell r="R37">
            <v>1.52</v>
          </cell>
          <cell r="S37">
            <v>0.9</v>
          </cell>
          <cell r="T37">
            <v>0.7</v>
          </cell>
          <cell r="U37">
            <v>0.63500000000000001</v>
          </cell>
          <cell r="V37">
            <v>0.375</v>
          </cell>
          <cell r="W37">
            <v>0.28999999999999998</v>
          </cell>
          <cell r="Y37">
            <v>0.72</v>
          </cell>
          <cell r="AA37">
            <v>58.2</v>
          </cell>
          <cell r="AB37">
            <v>14.1</v>
          </cell>
          <cell r="AC37">
            <v>4.5999999999999996</v>
          </cell>
          <cell r="AD37">
            <v>1.9</v>
          </cell>
          <cell r="AE37">
            <v>0.6</v>
          </cell>
        </row>
        <row r="38">
          <cell r="A38">
            <v>0.64</v>
          </cell>
          <cell r="C38">
            <v>93.17</v>
          </cell>
          <cell r="D38">
            <v>33.4</v>
          </cell>
          <cell r="E38">
            <v>10.24</v>
          </cell>
          <cell r="F38">
            <v>6.03</v>
          </cell>
          <cell r="G38">
            <v>3.39</v>
          </cell>
          <cell r="H38">
            <v>2.04</v>
          </cell>
          <cell r="I38">
            <v>1.57</v>
          </cell>
          <cell r="J38">
            <v>1.1399999999999999</v>
          </cell>
          <cell r="K38">
            <v>0.7</v>
          </cell>
          <cell r="N38">
            <v>2.2999999999999998</v>
          </cell>
          <cell r="O38">
            <v>3.73</v>
          </cell>
          <cell r="P38">
            <v>2.2000000000000002</v>
          </cell>
          <cell r="Q38">
            <v>1.66</v>
          </cell>
          <cell r="R38">
            <v>1.58</v>
          </cell>
          <cell r="S38">
            <v>0.94</v>
          </cell>
          <cell r="T38">
            <v>0.73</v>
          </cell>
          <cell r="U38">
            <v>0.66</v>
          </cell>
          <cell r="V38">
            <v>0.39</v>
          </cell>
          <cell r="W38">
            <v>0.3</v>
          </cell>
          <cell r="Y38">
            <v>0.74</v>
          </cell>
          <cell r="AA38">
            <v>61.4</v>
          </cell>
          <cell r="AB38">
            <v>14.9</v>
          </cell>
          <cell r="AC38">
            <v>4.8</v>
          </cell>
          <cell r="AD38">
            <v>2.1</v>
          </cell>
          <cell r="AE38">
            <v>0.7</v>
          </cell>
        </row>
        <row r="39">
          <cell r="A39">
            <v>0.66</v>
          </cell>
          <cell r="C39">
            <v>97.24</v>
          </cell>
          <cell r="D39">
            <v>35.369999999999997</v>
          </cell>
          <cell r="E39">
            <v>10.85</v>
          </cell>
          <cell r="F39">
            <v>3.36</v>
          </cell>
          <cell r="G39">
            <v>3.59</v>
          </cell>
          <cell r="H39">
            <v>2.15</v>
          </cell>
          <cell r="I39">
            <v>1.66</v>
          </cell>
          <cell r="J39">
            <v>1.21</v>
          </cell>
          <cell r="K39">
            <v>0.74</v>
          </cell>
          <cell r="N39">
            <v>2.35</v>
          </cell>
          <cell r="O39">
            <v>3.88</v>
          </cell>
          <cell r="P39">
            <v>2.29</v>
          </cell>
          <cell r="Q39">
            <v>1.73</v>
          </cell>
          <cell r="R39">
            <v>1.65</v>
          </cell>
          <cell r="S39">
            <v>0.98</v>
          </cell>
          <cell r="T39">
            <v>0.76</v>
          </cell>
          <cell r="U39">
            <v>0.68500000000000005</v>
          </cell>
          <cell r="V39">
            <v>0.40500000000000003</v>
          </cell>
          <cell r="W39">
            <v>0.315</v>
          </cell>
          <cell r="Y39">
            <v>0.76</v>
          </cell>
          <cell r="AB39">
            <v>15.7</v>
          </cell>
          <cell r="AC39">
            <v>5</v>
          </cell>
          <cell r="AD39">
            <v>2.2000000000000002</v>
          </cell>
          <cell r="AE39">
            <v>0.7</v>
          </cell>
        </row>
        <row r="40">
          <cell r="A40">
            <v>0.68</v>
          </cell>
          <cell r="D40">
            <v>37.229999999999997</v>
          </cell>
          <cell r="E40">
            <v>11.42</v>
          </cell>
          <cell r="F40">
            <v>6.73</v>
          </cell>
          <cell r="G40">
            <v>3.78</v>
          </cell>
          <cell r="H40">
            <v>2.27</v>
          </cell>
          <cell r="I40">
            <v>1.74</v>
          </cell>
          <cell r="J40">
            <v>1.28</v>
          </cell>
          <cell r="K40">
            <v>0.79</v>
          </cell>
          <cell r="N40">
            <v>2.4</v>
          </cell>
          <cell r="O40">
            <v>4.04</v>
          </cell>
          <cell r="P40">
            <v>2.38</v>
          </cell>
          <cell r="Q40">
            <v>1.8</v>
          </cell>
          <cell r="R40">
            <v>1.71</v>
          </cell>
          <cell r="S40">
            <v>1.02</v>
          </cell>
          <cell r="T40">
            <v>0.79</v>
          </cell>
          <cell r="U40">
            <v>0.71</v>
          </cell>
          <cell r="V40">
            <v>0.42</v>
          </cell>
          <cell r="W40">
            <v>0.33</v>
          </cell>
          <cell r="Y40">
            <v>0.78</v>
          </cell>
          <cell r="AB40">
            <v>16.5</v>
          </cell>
          <cell r="AC40">
            <v>5.3</v>
          </cell>
          <cell r="AD40">
            <v>2.2999999999999998</v>
          </cell>
          <cell r="AE40">
            <v>0.7</v>
          </cell>
        </row>
        <row r="41">
          <cell r="A41">
            <v>0.7</v>
          </cell>
          <cell r="D41">
            <v>39.28</v>
          </cell>
          <cell r="E41">
            <v>12.05</v>
          </cell>
          <cell r="F41">
            <v>7.07</v>
          </cell>
          <cell r="G41">
            <v>3.98</v>
          </cell>
          <cell r="H41">
            <v>2.39</v>
          </cell>
          <cell r="I41">
            <v>1.83</v>
          </cell>
          <cell r="J41">
            <v>1.34</v>
          </cell>
          <cell r="K41">
            <v>0.81</v>
          </cell>
          <cell r="L41">
            <v>0.62</v>
          </cell>
          <cell r="N41">
            <v>2.4500000000000002</v>
          </cell>
          <cell r="O41">
            <v>4.1900000000000004</v>
          </cell>
          <cell r="P41">
            <v>2.4700000000000002</v>
          </cell>
          <cell r="Q41">
            <v>1.87</v>
          </cell>
          <cell r="R41">
            <v>1.77</v>
          </cell>
          <cell r="S41">
            <v>1.05</v>
          </cell>
          <cell r="T41">
            <v>0.82</v>
          </cell>
          <cell r="U41">
            <v>0.73499999999999999</v>
          </cell>
          <cell r="V41">
            <v>0.44</v>
          </cell>
          <cell r="W41">
            <v>0.34499999999999997</v>
          </cell>
          <cell r="Y41">
            <v>0.8</v>
          </cell>
          <cell r="AB41">
            <v>17.399999999999999</v>
          </cell>
          <cell r="AC41">
            <v>5.6</v>
          </cell>
          <cell r="AD41">
            <v>2.4</v>
          </cell>
          <cell r="AE41">
            <v>0.8</v>
          </cell>
        </row>
        <row r="42">
          <cell r="A42">
            <v>0.72</v>
          </cell>
          <cell r="D42">
            <v>41.38</v>
          </cell>
          <cell r="E42">
            <v>12.7</v>
          </cell>
          <cell r="F42">
            <v>7.45</v>
          </cell>
          <cell r="G42">
            <v>4.1900000000000004</v>
          </cell>
          <cell r="H42">
            <v>2.5099999999999998</v>
          </cell>
          <cell r="I42">
            <v>1.93</v>
          </cell>
          <cell r="J42">
            <v>1.41</v>
          </cell>
          <cell r="K42">
            <v>0.85</v>
          </cell>
          <cell r="L42">
            <v>0.65</v>
          </cell>
          <cell r="N42">
            <v>2.5</v>
          </cell>
          <cell r="O42">
            <v>4.3499999999999996</v>
          </cell>
          <cell r="P42">
            <v>2.57</v>
          </cell>
          <cell r="Q42">
            <v>1.94</v>
          </cell>
          <cell r="R42">
            <v>1.84</v>
          </cell>
          <cell r="S42">
            <v>1.0900000000000001</v>
          </cell>
          <cell r="T42">
            <v>0.85</v>
          </cell>
          <cell r="U42">
            <v>0.76</v>
          </cell>
          <cell r="V42">
            <v>0.46</v>
          </cell>
          <cell r="W42">
            <v>0.36</v>
          </cell>
          <cell r="Y42">
            <v>0.82</v>
          </cell>
          <cell r="AB42">
            <v>18</v>
          </cell>
          <cell r="AC42">
            <v>5.8</v>
          </cell>
          <cell r="AD42">
            <v>2.5</v>
          </cell>
          <cell r="AE42">
            <v>0.8</v>
          </cell>
        </row>
        <row r="43">
          <cell r="A43">
            <v>0.74</v>
          </cell>
          <cell r="D43">
            <v>43.53</v>
          </cell>
          <cell r="E43">
            <v>13.3</v>
          </cell>
          <cell r="F43">
            <v>7.81</v>
          </cell>
          <cell r="G43">
            <v>4.41</v>
          </cell>
          <cell r="H43">
            <v>2.63</v>
          </cell>
          <cell r="I43">
            <v>2.0299999999999998</v>
          </cell>
          <cell r="J43">
            <v>1.48</v>
          </cell>
          <cell r="K43">
            <v>0.9</v>
          </cell>
          <cell r="L43">
            <v>0.69</v>
          </cell>
          <cell r="N43">
            <v>2.5499999999999998</v>
          </cell>
          <cell r="O43">
            <v>4.5</v>
          </cell>
          <cell r="P43">
            <v>2.66</v>
          </cell>
          <cell r="Q43">
            <v>2.0099999999999998</v>
          </cell>
          <cell r="R43">
            <v>1.9</v>
          </cell>
          <cell r="S43">
            <v>1.1299999999999999</v>
          </cell>
          <cell r="T43">
            <v>0.88</v>
          </cell>
          <cell r="U43">
            <v>0.79</v>
          </cell>
          <cell r="V43">
            <v>0.47499999999999998</v>
          </cell>
          <cell r="W43">
            <v>0.37</v>
          </cell>
          <cell r="Y43">
            <v>0.84</v>
          </cell>
          <cell r="AB43">
            <v>18.600000000000001</v>
          </cell>
          <cell r="AC43">
            <v>6</v>
          </cell>
          <cell r="AD43">
            <v>2.6</v>
          </cell>
          <cell r="AE43">
            <v>0.9</v>
          </cell>
        </row>
        <row r="44">
          <cell r="A44">
            <v>0.76</v>
          </cell>
          <cell r="D44">
            <v>45.71</v>
          </cell>
          <cell r="E44">
            <v>13.97</v>
          </cell>
          <cell r="F44">
            <v>8.1999999999999993</v>
          </cell>
          <cell r="G44">
            <v>4.62</v>
          </cell>
          <cell r="H44">
            <v>2.77</v>
          </cell>
          <cell r="I44">
            <v>2.13</v>
          </cell>
          <cell r="J44">
            <v>1.55</v>
          </cell>
          <cell r="K44">
            <v>0.94</v>
          </cell>
          <cell r="L44">
            <v>0.72</v>
          </cell>
          <cell r="N44">
            <v>2.6</v>
          </cell>
          <cell r="O44">
            <v>4.66</v>
          </cell>
          <cell r="P44">
            <v>2.75</v>
          </cell>
          <cell r="Q44">
            <v>2.08</v>
          </cell>
          <cell r="R44">
            <v>1.97</v>
          </cell>
          <cell r="S44">
            <v>1.18</v>
          </cell>
          <cell r="T44">
            <v>0.91</v>
          </cell>
          <cell r="U44">
            <v>0.82</v>
          </cell>
          <cell r="V44">
            <v>0.49</v>
          </cell>
          <cell r="W44">
            <v>0.38</v>
          </cell>
          <cell r="Y44">
            <v>0.86</v>
          </cell>
          <cell r="AB44">
            <v>19.399999999999999</v>
          </cell>
          <cell r="AC44">
            <v>6.3</v>
          </cell>
          <cell r="AD44">
            <v>2.7</v>
          </cell>
          <cell r="AE44">
            <v>0.9</v>
          </cell>
        </row>
        <row r="45">
          <cell r="A45">
            <v>0.78</v>
          </cell>
          <cell r="D45">
            <v>47.94</v>
          </cell>
          <cell r="E45">
            <v>14.65</v>
          </cell>
          <cell r="F45">
            <v>8.6</v>
          </cell>
          <cell r="G45">
            <v>4.84</v>
          </cell>
          <cell r="H45">
            <v>2.9</v>
          </cell>
          <cell r="I45">
            <v>2.2200000000000002</v>
          </cell>
          <cell r="J45">
            <v>1.63</v>
          </cell>
          <cell r="K45">
            <v>0.98</v>
          </cell>
          <cell r="L45">
            <v>0.75</v>
          </cell>
          <cell r="N45">
            <v>2.65</v>
          </cell>
          <cell r="O45">
            <v>4.84</v>
          </cell>
          <cell r="P45">
            <v>2.85</v>
          </cell>
          <cell r="Q45">
            <v>2.15</v>
          </cell>
          <cell r="R45">
            <v>2.0499999999999998</v>
          </cell>
          <cell r="S45">
            <v>1.22</v>
          </cell>
          <cell r="T45">
            <v>0.94</v>
          </cell>
          <cell r="U45">
            <v>0.85</v>
          </cell>
          <cell r="V45">
            <v>0.505</v>
          </cell>
          <cell r="W45">
            <v>0.39</v>
          </cell>
          <cell r="Y45">
            <v>0.88</v>
          </cell>
          <cell r="AB45">
            <v>20.399999999999999</v>
          </cell>
          <cell r="AC45">
            <v>6.6</v>
          </cell>
          <cell r="AD45">
            <v>2.8</v>
          </cell>
          <cell r="AE45">
            <v>0.9</v>
          </cell>
        </row>
        <row r="46">
          <cell r="A46">
            <v>0.8</v>
          </cell>
          <cell r="D46">
            <v>49.75</v>
          </cell>
          <cell r="E46">
            <v>15.35</v>
          </cell>
          <cell r="F46">
            <v>9.01</v>
          </cell>
          <cell r="G46">
            <v>5.05</v>
          </cell>
          <cell r="H46">
            <v>3.03</v>
          </cell>
          <cell r="I46">
            <v>2.33</v>
          </cell>
          <cell r="J46">
            <v>1.7</v>
          </cell>
          <cell r="K46">
            <v>1.03</v>
          </cell>
          <cell r="L46">
            <v>0.78</v>
          </cell>
          <cell r="N46">
            <v>2.7</v>
          </cell>
          <cell r="O46">
            <v>5</v>
          </cell>
          <cell r="P46">
            <v>2.94</v>
          </cell>
          <cell r="Q46">
            <v>2.2200000000000002</v>
          </cell>
          <cell r="R46">
            <v>2.11</v>
          </cell>
          <cell r="S46">
            <v>1.26</v>
          </cell>
          <cell r="T46">
            <v>0.97</v>
          </cell>
          <cell r="U46">
            <v>0.88</v>
          </cell>
          <cell r="V46">
            <v>0.52</v>
          </cell>
          <cell r="W46">
            <v>0.4</v>
          </cell>
          <cell r="Y46">
            <v>0.9</v>
          </cell>
          <cell r="AB46">
            <v>21.4</v>
          </cell>
          <cell r="AC46">
            <v>6.9</v>
          </cell>
          <cell r="AD46">
            <v>2.9</v>
          </cell>
          <cell r="AE46">
            <v>0.9</v>
          </cell>
        </row>
        <row r="47">
          <cell r="A47">
            <v>0.82</v>
          </cell>
          <cell r="D47">
            <v>51.8</v>
          </cell>
          <cell r="E47">
            <v>16.059999999999999</v>
          </cell>
          <cell r="F47">
            <v>9.39</v>
          </cell>
          <cell r="G47">
            <v>5.29</v>
          </cell>
          <cell r="H47">
            <v>3.17</v>
          </cell>
          <cell r="I47">
            <v>2.4300000000000002</v>
          </cell>
          <cell r="J47">
            <v>1.78</v>
          </cell>
          <cell r="K47">
            <v>1.08</v>
          </cell>
          <cell r="L47">
            <v>0.82</v>
          </cell>
          <cell r="N47">
            <v>2.75</v>
          </cell>
          <cell r="O47">
            <v>5.16</v>
          </cell>
          <cell r="P47">
            <v>3.05</v>
          </cell>
          <cell r="Q47">
            <v>2.2999999999999998</v>
          </cell>
          <cell r="R47">
            <v>2.1800000000000002</v>
          </cell>
          <cell r="S47">
            <v>1.3</v>
          </cell>
          <cell r="T47">
            <v>1</v>
          </cell>
          <cell r="U47">
            <v>0.91</v>
          </cell>
          <cell r="V47">
            <v>0.54</v>
          </cell>
          <cell r="W47">
            <v>0.41499999999999998</v>
          </cell>
          <cell r="Y47">
            <v>0.92</v>
          </cell>
          <cell r="AB47">
            <v>22.2</v>
          </cell>
          <cell r="AC47">
            <v>7.1</v>
          </cell>
          <cell r="AD47">
            <v>3</v>
          </cell>
          <cell r="AE47">
            <v>1</v>
          </cell>
        </row>
        <row r="48">
          <cell r="A48">
            <v>0.84</v>
          </cell>
          <cell r="D48">
            <v>53.86</v>
          </cell>
          <cell r="E48">
            <v>16.78</v>
          </cell>
          <cell r="F48">
            <v>9.81</v>
          </cell>
          <cell r="G48">
            <v>5.52</v>
          </cell>
          <cell r="H48">
            <v>3.31</v>
          </cell>
          <cell r="I48">
            <v>2.54</v>
          </cell>
          <cell r="J48">
            <v>1.85</v>
          </cell>
          <cell r="K48">
            <v>1.1200000000000001</v>
          </cell>
          <cell r="L48">
            <v>0.85</v>
          </cell>
          <cell r="N48">
            <v>2.8</v>
          </cell>
          <cell r="O48">
            <v>5.32</v>
          </cell>
          <cell r="P48">
            <v>3.15</v>
          </cell>
          <cell r="Q48">
            <v>2.37</v>
          </cell>
          <cell r="R48">
            <v>2.25</v>
          </cell>
          <cell r="S48">
            <v>1.34</v>
          </cell>
          <cell r="T48">
            <v>1.03</v>
          </cell>
          <cell r="U48">
            <v>0.94</v>
          </cell>
          <cell r="V48">
            <v>0.56000000000000005</v>
          </cell>
          <cell r="W48">
            <v>0.43</v>
          </cell>
          <cell r="Y48">
            <v>0.94</v>
          </cell>
          <cell r="AB48">
            <v>23.1</v>
          </cell>
          <cell r="AC48">
            <v>7.4</v>
          </cell>
          <cell r="AD48">
            <v>3.2</v>
          </cell>
          <cell r="AE48">
            <v>1</v>
          </cell>
          <cell r="AF48">
            <v>0.3</v>
          </cell>
        </row>
        <row r="49">
          <cell r="A49">
            <v>0.86</v>
          </cell>
          <cell r="D49">
            <v>55.91</v>
          </cell>
          <cell r="E49">
            <v>17.510000000000002</v>
          </cell>
          <cell r="F49">
            <v>10.24</v>
          </cell>
          <cell r="G49">
            <v>2.77</v>
          </cell>
          <cell r="H49">
            <v>3.44</v>
          </cell>
          <cell r="I49">
            <v>2.65</v>
          </cell>
          <cell r="J49">
            <v>1.94</v>
          </cell>
          <cell r="K49">
            <v>1.17</v>
          </cell>
          <cell r="L49">
            <v>0.89</v>
          </cell>
          <cell r="N49">
            <v>2.85</v>
          </cell>
          <cell r="O49">
            <v>5.51</v>
          </cell>
          <cell r="P49">
            <v>3.25</v>
          </cell>
          <cell r="Q49">
            <v>2.4500000000000002</v>
          </cell>
          <cell r="R49">
            <v>2.33</v>
          </cell>
          <cell r="S49">
            <v>1.39</v>
          </cell>
          <cell r="T49">
            <v>1.07</v>
          </cell>
          <cell r="U49">
            <v>0.97</v>
          </cell>
          <cell r="V49">
            <v>0.57499999999999996</v>
          </cell>
          <cell r="W49">
            <v>0.44500000000000001</v>
          </cell>
          <cell r="Y49">
            <v>0.96</v>
          </cell>
          <cell r="AB49">
            <v>23.9</v>
          </cell>
          <cell r="AC49">
            <v>7.6</v>
          </cell>
          <cell r="AD49">
            <v>3.3</v>
          </cell>
          <cell r="AE49">
            <v>1</v>
          </cell>
          <cell r="AF49">
            <v>0.3</v>
          </cell>
        </row>
        <row r="50">
          <cell r="A50">
            <v>0.88</v>
          </cell>
          <cell r="D50">
            <v>57.97</v>
          </cell>
          <cell r="E50">
            <v>18.260000000000002</v>
          </cell>
          <cell r="F50">
            <v>10.68</v>
          </cell>
          <cell r="G50">
            <v>6.01</v>
          </cell>
          <cell r="H50">
            <v>3.59</v>
          </cell>
          <cell r="I50">
            <v>2.76</v>
          </cell>
          <cell r="J50">
            <v>2.02</v>
          </cell>
          <cell r="K50">
            <v>1.22</v>
          </cell>
          <cell r="L50">
            <v>0.93</v>
          </cell>
          <cell r="N50">
            <v>2.9</v>
          </cell>
          <cell r="O50">
            <v>5.68</v>
          </cell>
          <cell r="P50">
            <v>3.36</v>
          </cell>
          <cell r="Q50">
            <v>2.5299999999999998</v>
          </cell>
          <cell r="R50">
            <v>2.4</v>
          </cell>
          <cell r="S50">
            <v>1.43</v>
          </cell>
          <cell r="T50">
            <v>1.1000000000000001</v>
          </cell>
          <cell r="U50">
            <v>1</v>
          </cell>
          <cell r="V50">
            <v>0.59</v>
          </cell>
          <cell r="W50">
            <v>0.46</v>
          </cell>
          <cell r="Y50">
            <v>0.98</v>
          </cell>
          <cell r="AB50">
            <v>24.7</v>
          </cell>
          <cell r="AC50">
            <v>7.9</v>
          </cell>
          <cell r="AD50">
            <v>3.5</v>
          </cell>
          <cell r="AE50">
            <v>1.1000000000000001</v>
          </cell>
          <cell r="AF50">
            <v>0.3</v>
          </cell>
        </row>
        <row r="51">
          <cell r="A51">
            <v>0.9</v>
          </cell>
          <cell r="E51">
            <v>19.02</v>
          </cell>
          <cell r="F51">
            <v>11.12</v>
          </cell>
          <cell r="G51">
            <v>6.26</v>
          </cell>
          <cell r="H51">
            <v>3.74</v>
          </cell>
          <cell r="I51">
            <v>2.87</v>
          </cell>
          <cell r="J51">
            <v>2.1</v>
          </cell>
          <cell r="K51">
            <v>1.27</v>
          </cell>
          <cell r="L51">
            <v>0.96</v>
          </cell>
          <cell r="N51">
            <v>2.95</v>
          </cell>
          <cell r="O51">
            <v>5.88</v>
          </cell>
          <cell r="P51">
            <v>3.46</v>
          </cell>
          <cell r="Q51">
            <v>2.61</v>
          </cell>
          <cell r="R51">
            <v>2.48</v>
          </cell>
          <cell r="S51">
            <v>1.47</v>
          </cell>
          <cell r="T51">
            <v>1.1399999999999999</v>
          </cell>
          <cell r="U51">
            <v>1.03</v>
          </cell>
          <cell r="V51">
            <v>0.61</v>
          </cell>
          <cell r="W51">
            <v>0.47499999999999998</v>
          </cell>
          <cell r="Y51">
            <v>1</v>
          </cell>
          <cell r="AB51">
            <v>25.5</v>
          </cell>
          <cell r="AC51">
            <v>5.2</v>
          </cell>
          <cell r="AD51">
            <v>3.6</v>
          </cell>
          <cell r="AE51">
            <v>1.1000000000000001</v>
          </cell>
          <cell r="AF51">
            <v>0.3</v>
          </cell>
        </row>
        <row r="52">
          <cell r="A52">
            <v>0.92</v>
          </cell>
          <cell r="E52">
            <v>19.79</v>
          </cell>
          <cell r="F52">
            <v>11.57</v>
          </cell>
          <cell r="G52">
            <v>6.52</v>
          </cell>
          <cell r="H52">
            <v>3.89</v>
          </cell>
          <cell r="I52">
            <v>2.98</v>
          </cell>
          <cell r="J52">
            <v>2.1800000000000002</v>
          </cell>
          <cell r="K52">
            <v>1.32</v>
          </cell>
          <cell r="L52">
            <v>1</v>
          </cell>
          <cell r="N52">
            <v>3</v>
          </cell>
          <cell r="O52">
            <v>6.05</v>
          </cell>
          <cell r="P52">
            <v>3.56</v>
          </cell>
          <cell r="Q52">
            <v>2.69</v>
          </cell>
          <cell r="R52">
            <v>2.5499999999999998</v>
          </cell>
          <cell r="S52">
            <v>1.52</v>
          </cell>
          <cell r="T52">
            <v>1.17</v>
          </cell>
          <cell r="U52">
            <v>1.06</v>
          </cell>
          <cell r="V52">
            <v>0.63</v>
          </cell>
          <cell r="W52">
            <v>0.49</v>
          </cell>
          <cell r="Y52">
            <v>1.05</v>
          </cell>
          <cell r="AB52">
            <v>29.4</v>
          </cell>
          <cell r="AC52">
            <v>9</v>
          </cell>
          <cell r="AD52">
            <v>3.8</v>
          </cell>
          <cell r="AE52">
            <v>1.2</v>
          </cell>
          <cell r="AF52">
            <v>0.3</v>
          </cell>
        </row>
        <row r="53">
          <cell r="A53">
            <v>0.94</v>
          </cell>
          <cell r="E53">
            <v>20.56</v>
          </cell>
          <cell r="F53">
            <v>12.03</v>
          </cell>
          <cell r="G53">
            <v>6.78</v>
          </cell>
          <cell r="H53">
            <v>4.05</v>
          </cell>
          <cell r="I53">
            <v>3.1</v>
          </cell>
          <cell r="J53">
            <v>2.27</v>
          </cell>
          <cell r="K53">
            <v>1.37</v>
          </cell>
          <cell r="L53">
            <v>1.04</v>
          </cell>
          <cell r="N53">
            <v>3.05</v>
          </cell>
          <cell r="O53">
            <v>6.22</v>
          </cell>
          <cell r="P53">
            <v>3.68</v>
          </cell>
          <cell r="Q53">
            <v>2.76</v>
          </cell>
          <cell r="R53">
            <v>2.63</v>
          </cell>
          <cell r="S53">
            <v>1.57</v>
          </cell>
          <cell r="T53">
            <v>1.21</v>
          </cell>
          <cell r="U53">
            <v>1.095</v>
          </cell>
          <cell r="V53">
            <v>0.65</v>
          </cell>
          <cell r="W53">
            <v>0.505</v>
          </cell>
          <cell r="Y53">
            <v>1.1000000000000001</v>
          </cell>
          <cell r="AB53">
            <v>30.6</v>
          </cell>
          <cell r="AC53">
            <v>9.8000000000000007</v>
          </cell>
          <cell r="AD53">
            <v>4.2</v>
          </cell>
          <cell r="AE53">
            <v>1.3</v>
          </cell>
          <cell r="AF53">
            <v>0.3</v>
          </cell>
        </row>
        <row r="54">
          <cell r="A54">
            <v>0.96</v>
          </cell>
          <cell r="E54">
            <v>21.36</v>
          </cell>
          <cell r="F54">
            <v>12.49</v>
          </cell>
          <cell r="G54">
            <v>7.04</v>
          </cell>
          <cell r="H54">
            <v>4.2</v>
          </cell>
          <cell r="I54">
            <v>3.22</v>
          </cell>
          <cell r="J54">
            <v>2.35</v>
          </cell>
          <cell r="K54">
            <v>1.42</v>
          </cell>
          <cell r="L54">
            <v>1.08</v>
          </cell>
          <cell r="N54">
            <v>3.1</v>
          </cell>
          <cell r="O54">
            <v>6.43</v>
          </cell>
          <cell r="P54">
            <v>3.78</v>
          </cell>
          <cell r="Q54">
            <v>2.85</v>
          </cell>
          <cell r="R54">
            <v>2.71</v>
          </cell>
          <cell r="S54">
            <v>1.61</v>
          </cell>
          <cell r="T54">
            <v>1.24</v>
          </cell>
          <cell r="U54">
            <v>1.1299999999999999</v>
          </cell>
          <cell r="V54">
            <v>0.67</v>
          </cell>
          <cell r="W54">
            <v>0.52</v>
          </cell>
          <cell r="Y54">
            <v>1.1499999999999999</v>
          </cell>
          <cell r="AB54">
            <v>34.700000000000003</v>
          </cell>
          <cell r="AC54">
            <v>10.6</v>
          </cell>
          <cell r="AD54">
            <v>4.5999999999999996</v>
          </cell>
          <cell r="AE54">
            <v>1.5</v>
          </cell>
          <cell r="AF54">
            <v>0.4</v>
          </cell>
        </row>
        <row r="55">
          <cell r="A55">
            <v>0.98</v>
          </cell>
          <cell r="E55">
            <v>22.16</v>
          </cell>
          <cell r="F55">
            <v>12.96</v>
          </cell>
          <cell r="G55">
            <v>7.3</v>
          </cell>
          <cell r="H55">
            <v>4.3600000000000003</v>
          </cell>
          <cell r="I55">
            <v>3.34</v>
          </cell>
          <cell r="J55">
            <v>2.44</v>
          </cell>
          <cell r="K55">
            <v>1.48</v>
          </cell>
          <cell r="L55">
            <v>1.1200000000000001</v>
          </cell>
          <cell r="N55">
            <v>3.15</v>
          </cell>
          <cell r="O55">
            <v>6.6</v>
          </cell>
          <cell r="P55">
            <v>3.89</v>
          </cell>
          <cell r="Q55">
            <v>2.93</v>
          </cell>
          <cell r="R55">
            <v>2.8</v>
          </cell>
          <cell r="S55">
            <v>1.65</v>
          </cell>
          <cell r="T55">
            <v>1.28</v>
          </cell>
          <cell r="U55">
            <v>1.1599999999999999</v>
          </cell>
          <cell r="V55">
            <v>0.69</v>
          </cell>
          <cell r="W55">
            <v>0.53500000000000003</v>
          </cell>
          <cell r="Y55">
            <v>1.2</v>
          </cell>
          <cell r="AB55">
            <v>35.700000000000003</v>
          </cell>
          <cell r="AC55">
            <v>11.5</v>
          </cell>
          <cell r="AD55">
            <v>4.9000000000000004</v>
          </cell>
          <cell r="AE55">
            <v>1.6</v>
          </cell>
          <cell r="AF55">
            <v>0.4</v>
          </cell>
        </row>
        <row r="56">
          <cell r="A56">
            <v>1</v>
          </cell>
          <cell r="E56">
            <v>22.97</v>
          </cell>
          <cell r="F56">
            <v>13.43</v>
          </cell>
          <cell r="G56">
            <v>7.57</v>
          </cell>
          <cell r="H56">
            <v>4.5199999999999996</v>
          </cell>
          <cell r="I56">
            <v>3.47</v>
          </cell>
          <cell r="J56">
            <v>2.5299999999999998</v>
          </cell>
          <cell r="K56">
            <v>1.53</v>
          </cell>
          <cell r="L56">
            <v>1.1599999999999999</v>
          </cell>
          <cell r="N56">
            <v>3.2</v>
          </cell>
          <cell r="O56">
            <v>6.82</v>
          </cell>
          <cell r="P56">
            <v>4.01</v>
          </cell>
          <cell r="Q56">
            <v>3.03</v>
          </cell>
          <cell r="R56">
            <v>2.87</v>
          </cell>
          <cell r="S56">
            <v>1.71</v>
          </cell>
          <cell r="T56">
            <v>1.32</v>
          </cell>
          <cell r="U56">
            <v>1.19</v>
          </cell>
          <cell r="V56">
            <v>0.71</v>
          </cell>
          <cell r="W56">
            <v>0.55000000000000004</v>
          </cell>
          <cell r="Y56">
            <v>1.25</v>
          </cell>
          <cell r="AB56">
            <v>38.299999999999997</v>
          </cell>
          <cell r="AC56">
            <v>12.4</v>
          </cell>
          <cell r="AD56">
            <v>5.3</v>
          </cell>
          <cell r="AE56">
            <v>1.7</v>
          </cell>
          <cell r="AF56">
            <v>0.4</v>
          </cell>
        </row>
        <row r="57">
          <cell r="A57">
            <v>1.02</v>
          </cell>
          <cell r="E57">
            <v>23.79</v>
          </cell>
          <cell r="F57">
            <v>13.98</v>
          </cell>
          <cell r="G57">
            <v>7.84</v>
          </cell>
          <cell r="H57">
            <v>4.6900000000000004</v>
          </cell>
          <cell r="I57">
            <v>3.59</v>
          </cell>
          <cell r="J57">
            <v>2.63</v>
          </cell>
          <cell r="K57">
            <v>1.59</v>
          </cell>
          <cell r="L57">
            <v>1.2</v>
          </cell>
          <cell r="N57">
            <v>3.25</v>
          </cell>
          <cell r="O57">
            <v>6.99</v>
          </cell>
          <cell r="P57">
            <v>4.12</v>
          </cell>
          <cell r="Q57">
            <v>3.11</v>
          </cell>
          <cell r="R57">
            <v>2.95</v>
          </cell>
          <cell r="S57">
            <v>1.75</v>
          </cell>
          <cell r="T57">
            <v>1.35</v>
          </cell>
          <cell r="U57">
            <v>1.2250000000000001</v>
          </cell>
          <cell r="V57">
            <v>0.73</v>
          </cell>
          <cell r="W57">
            <v>0.56499999999999995</v>
          </cell>
          <cell r="Y57">
            <v>1.3</v>
          </cell>
          <cell r="AB57">
            <v>40.799999999999997</v>
          </cell>
          <cell r="AC57">
            <v>13.3</v>
          </cell>
          <cell r="AD57">
            <v>5.7</v>
          </cell>
          <cell r="AE57">
            <v>1.8</v>
          </cell>
          <cell r="AF57">
            <v>0.5</v>
          </cell>
        </row>
        <row r="58">
          <cell r="A58">
            <v>1.04</v>
          </cell>
          <cell r="E58">
            <v>24.73</v>
          </cell>
          <cell r="F58">
            <v>14.47</v>
          </cell>
          <cell r="G58">
            <v>8.1199999999999992</v>
          </cell>
          <cell r="H58">
            <v>4.8499999999999996</v>
          </cell>
          <cell r="I58">
            <v>3.72</v>
          </cell>
          <cell r="J58">
            <v>2.72</v>
          </cell>
          <cell r="K58">
            <v>1.64</v>
          </cell>
          <cell r="L58">
            <v>1.25</v>
          </cell>
          <cell r="N58">
            <v>3.3</v>
          </cell>
          <cell r="O58">
            <v>7.18</v>
          </cell>
          <cell r="P58">
            <v>4.25</v>
          </cell>
          <cell r="Q58">
            <v>3.19</v>
          </cell>
          <cell r="R58">
            <v>3.04</v>
          </cell>
          <cell r="S58">
            <v>1.8</v>
          </cell>
          <cell r="T58">
            <v>1.39</v>
          </cell>
          <cell r="U58">
            <v>1.26</v>
          </cell>
          <cell r="V58">
            <v>0.75</v>
          </cell>
          <cell r="W58">
            <v>0.57999999999999996</v>
          </cell>
          <cell r="Y58">
            <v>1.35</v>
          </cell>
          <cell r="AB58">
            <v>44.4</v>
          </cell>
          <cell r="AC58">
            <v>14.3</v>
          </cell>
          <cell r="AD58">
            <v>6.2</v>
          </cell>
          <cell r="AE58">
            <v>2</v>
          </cell>
          <cell r="AF58">
            <v>0.5</v>
          </cell>
        </row>
        <row r="59">
          <cell r="A59">
            <v>1.06</v>
          </cell>
          <cell r="E59">
            <v>25.58</v>
          </cell>
          <cell r="F59">
            <v>14.96</v>
          </cell>
          <cell r="G59">
            <v>8.4</v>
          </cell>
          <cell r="H59">
            <v>5.0199999999999996</v>
          </cell>
          <cell r="I59">
            <v>3.85</v>
          </cell>
          <cell r="J59">
            <v>2.81</v>
          </cell>
          <cell r="K59">
            <v>1.7</v>
          </cell>
          <cell r="L59">
            <v>1.29</v>
          </cell>
          <cell r="N59">
            <v>3.35</v>
          </cell>
          <cell r="O59">
            <v>7.39</v>
          </cell>
          <cell r="P59">
            <v>4.3499999999999996</v>
          </cell>
          <cell r="Q59">
            <v>3.29</v>
          </cell>
          <cell r="R59">
            <v>3.12</v>
          </cell>
          <cell r="S59">
            <v>1.85</v>
          </cell>
          <cell r="T59">
            <v>1.43</v>
          </cell>
          <cell r="U59">
            <v>1.2949999999999999</v>
          </cell>
          <cell r="V59">
            <v>0.77</v>
          </cell>
          <cell r="W59">
            <v>0.59499999999999997</v>
          </cell>
          <cell r="Y59">
            <v>1.4</v>
          </cell>
          <cell r="AB59">
            <v>48</v>
          </cell>
          <cell r="AC59">
            <v>15.3</v>
          </cell>
          <cell r="AD59">
            <v>6.6</v>
          </cell>
          <cell r="AE59">
            <v>2.1</v>
          </cell>
          <cell r="AF59">
            <v>0.5</v>
          </cell>
        </row>
        <row r="60">
          <cell r="A60">
            <v>1.08</v>
          </cell>
          <cell r="E60">
            <v>26.44</v>
          </cell>
          <cell r="F60">
            <v>15.46</v>
          </cell>
          <cell r="G60">
            <v>8.68</v>
          </cell>
          <cell r="H60">
            <v>5.19</v>
          </cell>
          <cell r="I60">
            <v>3.98</v>
          </cell>
          <cell r="J60">
            <v>2.91</v>
          </cell>
          <cell r="K60">
            <v>1.76</v>
          </cell>
          <cell r="L60">
            <v>1.33</v>
          </cell>
          <cell r="N60">
            <v>3.4</v>
          </cell>
          <cell r="O60">
            <v>7.58</v>
          </cell>
          <cell r="P60">
            <v>4.46</v>
          </cell>
          <cell r="Q60">
            <v>3.37</v>
          </cell>
          <cell r="R60">
            <v>3.21</v>
          </cell>
          <cell r="S60">
            <v>1.9</v>
          </cell>
          <cell r="T60">
            <v>1.47</v>
          </cell>
          <cell r="U60">
            <v>1.33</v>
          </cell>
          <cell r="V60">
            <v>0.79</v>
          </cell>
          <cell r="W60">
            <v>0.61</v>
          </cell>
          <cell r="Y60">
            <v>1.45</v>
          </cell>
          <cell r="AB60">
            <v>51</v>
          </cell>
          <cell r="AC60">
            <v>16.399999999999999</v>
          </cell>
          <cell r="AD60">
            <v>7.1</v>
          </cell>
          <cell r="AE60">
            <v>2.2999999999999998</v>
          </cell>
          <cell r="AF60">
            <v>0.6</v>
          </cell>
        </row>
        <row r="61">
          <cell r="A61">
            <v>1.1000000000000001</v>
          </cell>
          <cell r="E61">
            <v>27.3</v>
          </cell>
          <cell r="F61">
            <v>15.97</v>
          </cell>
          <cell r="G61">
            <v>8.9600000000000009</v>
          </cell>
          <cell r="H61">
            <v>5.36</v>
          </cell>
          <cell r="I61">
            <v>4.1100000000000003</v>
          </cell>
          <cell r="J61">
            <v>3</v>
          </cell>
          <cell r="K61">
            <v>1.82</v>
          </cell>
          <cell r="L61">
            <v>1.38</v>
          </cell>
          <cell r="N61">
            <v>3.45</v>
          </cell>
          <cell r="O61">
            <v>7.8</v>
          </cell>
          <cell r="P61">
            <v>4.5999999999999996</v>
          </cell>
          <cell r="Q61">
            <v>3.47</v>
          </cell>
          <cell r="R61">
            <v>3.29</v>
          </cell>
          <cell r="S61">
            <v>1.96</v>
          </cell>
          <cell r="T61">
            <v>1.5</v>
          </cell>
          <cell r="U61">
            <v>1.365</v>
          </cell>
          <cell r="V61">
            <v>0.81</v>
          </cell>
          <cell r="W61">
            <v>0.625</v>
          </cell>
          <cell r="Y61">
            <v>1.5</v>
          </cell>
          <cell r="AB61">
            <v>54.1</v>
          </cell>
          <cell r="AC61">
            <v>17.5</v>
          </cell>
          <cell r="AD61">
            <v>7.6</v>
          </cell>
          <cell r="AE61">
            <v>2.5</v>
          </cell>
          <cell r="AF61">
            <v>0.6</v>
          </cell>
          <cell r="AG61">
            <v>0.3</v>
          </cell>
        </row>
        <row r="62">
          <cell r="A62">
            <v>1.1200000000000001</v>
          </cell>
          <cell r="E62">
            <v>28.3</v>
          </cell>
          <cell r="F62">
            <v>16.559999999999999</v>
          </cell>
          <cell r="G62">
            <v>9.25</v>
          </cell>
          <cell r="H62">
            <v>5.53</v>
          </cell>
          <cell r="I62">
            <v>4.26</v>
          </cell>
          <cell r="J62">
            <v>3.1</v>
          </cell>
          <cell r="K62">
            <v>1.87</v>
          </cell>
          <cell r="L62">
            <v>1.42</v>
          </cell>
          <cell r="N62">
            <v>3.5</v>
          </cell>
          <cell r="O62">
            <v>7.99</v>
          </cell>
          <cell r="P62">
            <v>4.71</v>
          </cell>
          <cell r="Q62">
            <v>3.55</v>
          </cell>
          <cell r="R62">
            <v>3.37</v>
          </cell>
          <cell r="S62">
            <v>2</v>
          </cell>
          <cell r="T62">
            <v>1.55</v>
          </cell>
          <cell r="U62">
            <v>1.4</v>
          </cell>
          <cell r="V62">
            <v>0.83</v>
          </cell>
          <cell r="W62">
            <v>0.64</v>
          </cell>
          <cell r="Y62">
            <v>1.55</v>
          </cell>
          <cell r="AB62">
            <v>57.7</v>
          </cell>
          <cell r="AC62">
            <v>18.5</v>
          </cell>
          <cell r="AD62">
            <v>8</v>
          </cell>
          <cell r="AE62">
            <v>2.6</v>
          </cell>
          <cell r="AF62">
            <v>0.6</v>
          </cell>
          <cell r="AG62">
            <v>0.3</v>
          </cell>
        </row>
        <row r="63">
          <cell r="A63">
            <v>1.1399999999999999</v>
          </cell>
          <cell r="E63">
            <v>29.19</v>
          </cell>
          <cell r="F63">
            <v>17.079999999999998</v>
          </cell>
          <cell r="G63">
            <v>9.59</v>
          </cell>
          <cell r="H63">
            <v>5.73</v>
          </cell>
          <cell r="I63">
            <v>4.3899999999999997</v>
          </cell>
          <cell r="J63">
            <v>3.2</v>
          </cell>
          <cell r="K63">
            <v>1.93</v>
          </cell>
          <cell r="L63">
            <v>1.47</v>
          </cell>
          <cell r="N63">
            <v>3.55</v>
          </cell>
          <cell r="O63">
            <v>8.2200000000000006</v>
          </cell>
          <cell r="P63">
            <v>4.84</v>
          </cell>
          <cell r="Q63">
            <v>3.65</v>
          </cell>
          <cell r="R63">
            <v>3.47</v>
          </cell>
          <cell r="S63">
            <v>2.0499999999999998</v>
          </cell>
          <cell r="T63">
            <v>1.58</v>
          </cell>
          <cell r="U63">
            <v>1.4350000000000001</v>
          </cell>
          <cell r="V63">
            <v>0.85</v>
          </cell>
          <cell r="W63">
            <v>0.65500000000000003</v>
          </cell>
          <cell r="Y63">
            <v>1.6</v>
          </cell>
          <cell r="AB63">
            <v>61.2</v>
          </cell>
          <cell r="AC63">
            <v>19.5</v>
          </cell>
          <cell r="AD63">
            <v>8.5</v>
          </cell>
          <cell r="AE63">
            <v>2.7</v>
          </cell>
          <cell r="AF63">
            <v>0.7</v>
          </cell>
          <cell r="AG63">
            <v>0.3</v>
          </cell>
        </row>
        <row r="64">
          <cell r="A64">
            <v>1.1599999999999999</v>
          </cell>
          <cell r="E64">
            <v>30.09</v>
          </cell>
          <cell r="F64">
            <v>17.600000000000001</v>
          </cell>
          <cell r="G64">
            <v>9.8800000000000008</v>
          </cell>
          <cell r="H64">
            <v>5.91</v>
          </cell>
          <cell r="I64">
            <v>4.53</v>
          </cell>
          <cell r="J64">
            <v>3.3</v>
          </cell>
          <cell r="K64">
            <v>1.99</v>
          </cell>
          <cell r="L64">
            <v>1.51</v>
          </cell>
          <cell r="N64">
            <v>3.6</v>
          </cell>
          <cell r="O64">
            <v>8.41</v>
          </cell>
          <cell r="P64">
            <v>4.95</v>
          </cell>
          <cell r="Q64">
            <v>3.74</v>
          </cell>
          <cell r="R64">
            <v>3.55</v>
          </cell>
          <cell r="S64">
            <v>2.11</v>
          </cell>
          <cell r="T64">
            <v>1.63</v>
          </cell>
          <cell r="U64">
            <v>1.47</v>
          </cell>
          <cell r="V64">
            <v>0.87</v>
          </cell>
          <cell r="W64">
            <v>0.67</v>
          </cell>
          <cell r="Y64">
            <v>1.65</v>
          </cell>
          <cell r="AB64">
            <v>64.3</v>
          </cell>
          <cell r="AC64">
            <v>20.8</v>
          </cell>
          <cell r="AD64">
            <v>9</v>
          </cell>
          <cell r="AE64">
            <v>2.9</v>
          </cell>
          <cell r="AF64">
            <v>0.7</v>
          </cell>
          <cell r="AG64">
            <v>0.3</v>
          </cell>
        </row>
        <row r="65">
          <cell r="A65">
            <v>1.18</v>
          </cell>
          <cell r="E65">
            <v>31.13</v>
          </cell>
          <cell r="F65">
            <v>18.21</v>
          </cell>
          <cell r="G65">
            <v>10.18</v>
          </cell>
          <cell r="H65">
            <v>6.09</v>
          </cell>
          <cell r="I65">
            <v>4.67</v>
          </cell>
          <cell r="J65">
            <v>3.41</v>
          </cell>
          <cell r="K65">
            <v>2.0499999999999998</v>
          </cell>
          <cell r="L65">
            <v>1.56</v>
          </cell>
          <cell r="N65">
            <v>3.65</v>
          </cell>
          <cell r="O65">
            <v>8.65</v>
          </cell>
          <cell r="P65">
            <v>5.09</v>
          </cell>
          <cell r="Q65">
            <v>3.84</v>
          </cell>
          <cell r="R65">
            <v>3.65</v>
          </cell>
          <cell r="S65">
            <v>2.16</v>
          </cell>
          <cell r="T65">
            <v>1.67</v>
          </cell>
          <cell r="U65">
            <v>1.51</v>
          </cell>
          <cell r="V65">
            <v>0.89500000000000002</v>
          </cell>
          <cell r="W65">
            <v>0.69</v>
          </cell>
          <cell r="Y65">
            <v>1.7</v>
          </cell>
          <cell r="AB65">
            <v>67.400000000000006</v>
          </cell>
          <cell r="AC65">
            <v>22</v>
          </cell>
          <cell r="AD65">
            <v>9.5</v>
          </cell>
          <cell r="AE65">
            <v>3.1</v>
          </cell>
          <cell r="AF65">
            <v>0.8</v>
          </cell>
          <cell r="AG65">
            <v>0.3</v>
          </cell>
        </row>
        <row r="66">
          <cell r="A66">
            <v>1.2</v>
          </cell>
          <cell r="E66">
            <v>32.049999999999997</v>
          </cell>
          <cell r="F66">
            <v>18.75</v>
          </cell>
          <cell r="G66">
            <v>10.48</v>
          </cell>
          <cell r="H66">
            <v>6.27</v>
          </cell>
          <cell r="I66">
            <v>4.8099999999999996</v>
          </cell>
          <cell r="J66">
            <v>3.51</v>
          </cell>
          <cell r="K66">
            <v>2.12</v>
          </cell>
          <cell r="L66">
            <v>1.61</v>
          </cell>
          <cell r="N66">
            <v>3.7</v>
          </cell>
          <cell r="O66">
            <v>8.84</v>
          </cell>
          <cell r="P66">
            <v>5.21</v>
          </cell>
          <cell r="Q66">
            <v>3.93</v>
          </cell>
          <cell r="R66">
            <v>3.73</v>
          </cell>
          <cell r="S66">
            <v>2.2200000000000002</v>
          </cell>
          <cell r="T66">
            <v>1.71</v>
          </cell>
          <cell r="U66">
            <v>1.55</v>
          </cell>
          <cell r="V66">
            <v>0.92</v>
          </cell>
          <cell r="W66">
            <v>0.71</v>
          </cell>
          <cell r="Y66">
            <v>1.75</v>
          </cell>
          <cell r="AB66">
            <v>71.900000000000006</v>
          </cell>
          <cell r="AC66">
            <v>23.1</v>
          </cell>
          <cell r="AD66">
            <v>10</v>
          </cell>
          <cell r="AE66">
            <v>3.3</v>
          </cell>
          <cell r="AF66">
            <v>0.8</v>
          </cell>
          <cell r="AG66">
            <v>0.4</v>
          </cell>
        </row>
        <row r="67">
          <cell r="A67">
            <v>1.22</v>
          </cell>
          <cell r="E67">
            <v>32.979999999999997</v>
          </cell>
          <cell r="F67">
            <v>19.3</v>
          </cell>
          <cell r="G67">
            <v>10.83</v>
          </cell>
          <cell r="H67">
            <v>6.45</v>
          </cell>
          <cell r="I67">
            <v>4.95</v>
          </cell>
          <cell r="J67">
            <v>3.62</v>
          </cell>
          <cell r="K67">
            <v>2.1800000000000002</v>
          </cell>
          <cell r="L67">
            <v>1.65</v>
          </cell>
          <cell r="N67">
            <v>3.75</v>
          </cell>
          <cell r="O67">
            <v>9.08</v>
          </cell>
          <cell r="P67">
            <v>5.35</v>
          </cell>
          <cell r="Q67">
            <v>4.04</v>
          </cell>
          <cell r="R67">
            <v>3.83</v>
          </cell>
          <cell r="S67">
            <v>2.27</v>
          </cell>
          <cell r="T67">
            <v>1.75</v>
          </cell>
          <cell r="U67">
            <v>1.585</v>
          </cell>
          <cell r="V67">
            <v>0.94</v>
          </cell>
          <cell r="W67">
            <v>0.72499999999999998</v>
          </cell>
          <cell r="Y67">
            <v>1.8</v>
          </cell>
          <cell r="AB67">
            <v>76.5</v>
          </cell>
          <cell r="AC67">
            <v>24.2</v>
          </cell>
          <cell r="AD67">
            <v>10.5</v>
          </cell>
          <cell r="AE67">
            <v>3.5</v>
          </cell>
          <cell r="AF67">
            <v>0.8</v>
          </cell>
          <cell r="AG67">
            <v>0.4</v>
          </cell>
        </row>
        <row r="68">
          <cell r="A68">
            <v>1.24</v>
          </cell>
          <cell r="E68">
            <v>34.07</v>
          </cell>
          <cell r="F68">
            <v>19.93</v>
          </cell>
          <cell r="G68">
            <v>11.14</v>
          </cell>
          <cell r="H68">
            <v>6.66</v>
          </cell>
          <cell r="I68">
            <v>5.1100000000000003</v>
          </cell>
          <cell r="J68">
            <v>3.72</v>
          </cell>
          <cell r="K68">
            <v>2.25</v>
          </cell>
          <cell r="L68">
            <v>1.7</v>
          </cell>
          <cell r="N68">
            <v>3.8</v>
          </cell>
          <cell r="O68">
            <v>9.32</v>
          </cell>
          <cell r="P68">
            <v>5.46</v>
          </cell>
          <cell r="Q68">
            <v>4.12</v>
          </cell>
          <cell r="R68">
            <v>3.91</v>
          </cell>
          <cell r="S68">
            <v>2.33</v>
          </cell>
          <cell r="T68">
            <v>1.79</v>
          </cell>
          <cell r="U68">
            <v>1.62</v>
          </cell>
          <cell r="V68">
            <v>0.96</v>
          </cell>
          <cell r="W68">
            <v>0.74</v>
          </cell>
          <cell r="Y68">
            <v>1.85</v>
          </cell>
          <cell r="AC68">
            <v>25.4</v>
          </cell>
          <cell r="AD68">
            <v>11.1</v>
          </cell>
          <cell r="AE68">
            <v>3.6</v>
          </cell>
          <cell r="AF68">
            <v>0.9</v>
          </cell>
          <cell r="AG68">
            <v>0.4</v>
          </cell>
        </row>
        <row r="69">
          <cell r="A69">
            <v>1.26</v>
          </cell>
          <cell r="E69">
            <v>35.01</v>
          </cell>
          <cell r="F69">
            <v>20.49</v>
          </cell>
          <cell r="G69">
            <v>11.45</v>
          </cell>
          <cell r="H69">
            <v>6.85</v>
          </cell>
          <cell r="I69">
            <v>5.25</v>
          </cell>
          <cell r="J69">
            <v>3.84</v>
          </cell>
          <cell r="K69">
            <v>2.31</v>
          </cell>
          <cell r="L69">
            <v>1.75</v>
          </cell>
          <cell r="N69">
            <v>3.85</v>
          </cell>
          <cell r="O69">
            <v>9.52</v>
          </cell>
          <cell r="P69">
            <v>5.61</v>
          </cell>
          <cell r="Q69">
            <v>4.2300000000000004</v>
          </cell>
          <cell r="R69">
            <v>4.0199999999999996</v>
          </cell>
          <cell r="S69">
            <v>2.38</v>
          </cell>
          <cell r="T69">
            <v>1.84</v>
          </cell>
          <cell r="U69">
            <v>1.66</v>
          </cell>
          <cell r="V69">
            <v>0.98499999999999999</v>
          </cell>
          <cell r="W69">
            <v>0.76</v>
          </cell>
          <cell r="Y69">
            <v>1.9</v>
          </cell>
          <cell r="AC69">
            <v>26.5</v>
          </cell>
          <cell r="AD69">
            <v>11.7</v>
          </cell>
          <cell r="AE69">
            <v>3.8</v>
          </cell>
          <cell r="AF69">
            <v>0.9</v>
          </cell>
          <cell r="AG69">
            <v>0.4</v>
          </cell>
        </row>
        <row r="70">
          <cell r="A70">
            <v>1.28</v>
          </cell>
          <cell r="E70">
            <v>35.97</v>
          </cell>
          <cell r="F70">
            <v>21.05</v>
          </cell>
          <cell r="G70">
            <v>11.82</v>
          </cell>
          <cell r="H70">
            <v>7.04</v>
          </cell>
          <cell r="I70">
            <v>5.4</v>
          </cell>
          <cell r="J70">
            <v>3.95</v>
          </cell>
          <cell r="K70">
            <v>2.38</v>
          </cell>
          <cell r="L70">
            <v>1.81</v>
          </cell>
          <cell r="N70">
            <v>3.9</v>
          </cell>
          <cell r="O70">
            <v>9.77</v>
          </cell>
          <cell r="P70">
            <v>5.73</v>
          </cell>
          <cell r="Q70">
            <v>4.32</v>
          </cell>
          <cell r="R70">
            <v>4.0999999999999996</v>
          </cell>
          <cell r="S70">
            <v>2.44</v>
          </cell>
          <cell r="T70">
            <v>1.88</v>
          </cell>
          <cell r="U70">
            <v>1.7</v>
          </cell>
          <cell r="V70">
            <v>1.01</v>
          </cell>
          <cell r="W70">
            <v>0.78</v>
          </cell>
          <cell r="Y70">
            <v>1.95</v>
          </cell>
          <cell r="AC70">
            <v>28</v>
          </cell>
          <cell r="AD70">
            <v>12.2</v>
          </cell>
          <cell r="AE70">
            <v>3.9</v>
          </cell>
          <cell r="AF70">
            <v>1</v>
          </cell>
          <cell r="AG70">
            <v>0.4</v>
          </cell>
        </row>
        <row r="71">
          <cell r="A71">
            <v>1.3</v>
          </cell>
          <cell r="E71">
            <v>36.94</v>
          </cell>
          <cell r="F71">
            <v>21.71</v>
          </cell>
          <cell r="G71">
            <v>12.14</v>
          </cell>
          <cell r="H71">
            <v>7.26</v>
          </cell>
          <cell r="I71">
            <v>5.57</v>
          </cell>
          <cell r="J71">
            <v>4.05</v>
          </cell>
          <cell r="K71">
            <v>2.44</v>
          </cell>
          <cell r="L71">
            <v>1.85</v>
          </cell>
          <cell r="N71">
            <v>3.95</v>
          </cell>
          <cell r="O71">
            <v>9.9700000000000006</v>
          </cell>
          <cell r="P71">
            <v>5.87</v>
          </cell>
          <cell r="Q71">
            <v>4.43</v>
          </cell>
          <cell r="R71">
            <v>4.21</v>
          </cell>
          <cell r="S71">
            <v>2.4900000000000002</v>
          </cell>
          <cell r="T71">
            <v>1.92</v>
          </cell>
          <cell r="U71">
            <v>1.74</v>
          </cell>
          <cell r="V71">
            <v>1.0349999999999999</v>
          </cell>
          <cell r="W71">
            <v>0.8</v>
          </cell>
          <cell r="Y71">
            <v>2</v>
          </cell>
          <cell r="AC71">
            <v>29.5</v>
          </cell>
          <cell r="AD71">
            <v>12.8</v>
          </cell>
          <cell r="AE71">
            <v>4.0999999999999996</v>
          </cell>
          <cell r="AF71">
            <v>1</v>
          </cell>
          <cell r="AG71">
            <v>0.4</v>
          </cell>
        </row>
        <row r="72">
          <cell r="A72">
            <v>1.32</v>
          </cell>
          <cell r="E72">
            <v>37.92</v>
          </cell>
          <cell r="F72">
            <v>22.28</v>
          </cell>
          <cell r="G72">
            <v>12.46</v>
          </cell>
          <cell r="H72">
            <v>7.45</v>
          </cell>
          <cell r="I72">
            <v>5.72</v>
          </cell>
          <cell r="J72">
            <v>4.16</v>
          </cell>
          <cell r="K72">
            <v>2.52</v>
          </cell>
          <cell r="L72">
            <v>1.9</v>
          </cell>
          <cell r="N72">
            <v>4</v>
          </cell>
          <cell r="O72">
            <v>10.220000000000001</v>
          </cell>
          <cell r="P72">
            <v>6.02</v>
          </cell>
          <cell r="Q72">
            <v>4.5199999999999996</v>
          </cell>
          <cell r="R72">
            <v>4.29</v>
          </cell>
          <cell r="S72">
            <v>2.5499999999999998</v>
          </cell>
          <cell r="T72">
            <v>1.96</v>
          </cell>
          <cell r="U72">
            <v>1.78</v>
          </cell>
          <cell r="V72">
            <v>1.06</v>
          </cell>
          <cell r="W72">
            <v>0.82</v>
          </cell>
          <cell r="Y72">
            <v>2.0499999999999998</v>
          </cell>
          <cell r="AC72">
            <v>30.9</v>
          </cell>
          <cell r="AD72">
            <v>13.4</v>
          </cell>
          <cell r="AE72">
            <v>4.3</v>
          </cell>
          <cell r="AF72">
            <v>1.1000000000000001</v>
          </cell>
          <cell r="AG72">
            <v>0.5</v>
          </cell>
        </row>
        <row r="73">
          <cell r="A73">
            <v>1.34</v>
          </cell>
          <cell r="E73">
            <v>38.89</v>
          </cell>
          <cell r="F73">
            <v>22.96</v>
          </cell>
          <cell r="G73">
            <v>12.84</v>
          </cell>
          <cell r="H73">
            <v>7.65</v>
          </cell>
          <cell r="I73">
            <v>5.86</v>
          </cell>
          <cell r="J73">
            <v>4.29</v>
          </cell>
          <cell r="K73">
            <v>2.58</v>
          </cell>
          <cell r="L73">
            <v>1.95</v>
          </cell>
          <cell r="N73">
            <v>4.05</v>
          </cell>
          <cell r="O73">
            <v>10.43</v>
          </cell>
          <cell r="P73">
            <v>6.14</v>
          </cell>
          <cell r="Q73">
            <v>4.6399999999999997</v>
          </cell>
          <cell r="R73">
            <v>4.4000000000000004</v>
          </cell>
          <cell r="S73">
            <v>2.6</v>
          </cell>
          <cell r="T73">
            <v>2.0099999999999998</v>
          </cell>
          <cell r="U73">
            <v>1.82</v>
          </cell>
          <cell r="V73">
            <v>1.085</v>
          </cell>
          <cell r="W73">
            <v>0.83499999999999996</v>
          </cell>
          <cell r="Y73">
            <v>2.1</v>
          </cell>
          <cell r="AC73">
            <v>32.299999999999997</v>
          </cell>
          <cell r="AD73">
            <v>14</v>
          </cell>
          <cell r="AE73">
            <v>4.5</v>
          </cell>
          <cell r="AF73">
            <v>1.1000000000000001</v>
          </cell>
          <cell r="AG73">
            <v>0.5</v>
          </cell>
        </row>
        <row r="74">
          <cell r="A74">
            <v>1.36</v>
          </cell>
          <cell r="E74">
            <v>39.869999999999997</v>
          </cell>
          <cell r="F74">
            <v>23.54</v>
          </cell>
          <cell r="G74">
            <v>13.16</v>
          </cell>
          <cell r="H74">
            <v>7.88</v>
          </cell>
          <cell r="I74">
            <v>6.04</v>
          </cell>
          <cell r="J74">
            <v>4.4000000000000004</v>
          </cell>
          <cell r="K74">
            <v>2.65</v>
          </cell>
          <cell r="L74">
            <v>2.0099999999999998</v>
          </cell>
          <cell r="N74">
            <v>4.0999999999999996</v>
          </cell>
          <cell r="O74">
            <v>10.69</v>
          </cell>
          <cell r="P74">
            <v>6.3</v>
          </cell>
          <cell r="Q74">
            <v>4.7300000000000004</v>
          </cell>
          <cell r="R74">
            <v>4.51</v>
          </cell>
          <cell r="S74">
            <v>2.67</v>
          </cell>
          <cell r="T74">
            <v>2.0499999999999998</v>
          </cell>
          <cell r="U74">
            <v>1.86</v>
          </cell>
          <cell r="V74">
            <v>1.1100000000000001</v>
          </cell>
          <cell r="W74">
            <v>0.85</v>
          </cell>
          <cell r="Y74">
            <v>2.15</v>
          </cell>
          <cell r="AC74">
            <v>33.700000000000003</v>
          </cell>
          <cell r="AD74">
            <v>14.7</v>
          </cell>
          <cell r="AE74">
            <v>4.7</v>
          </cell>
          <cell r="AF74">
            <v>1.2</v>
          </cell>
          <cell r="AG74">
            <v>0.5</v>
          </cell>
        </row>
        <row r="75">
          <cell r="A75">
            <v>1.38</v>
          </cell>
          <cell r="E75">
            <v>40.81</v>
          </cell>
          <cell r="F75">
            <v>24.13</v>
          </cell>
          <cell r="G75">
            <v>13.55</v>
          </cell>
          <cell r="H75">
            <v>8.07</v>
          </cell>
          <cell r="I75">
            <v>6.19</v>
          </cell>
          <cell r="J75">
            <v>4.51</v>
          </cell>
          <cell r="K75">
            <v>2.72</v>
          </cell>
          <cell r="L75">
            <v>2.06</v>
          </cell>
          <cell r="N75">
            <v>4.1500000000000004</v>
          </cell>
          <cell r="O75">
            <v>10.95</v>
          </cell>
          <cell r="P75">
            <v>6.42</v>
          </cell>
          <cell r="Q75">
            <v>4.84</v>
          </cell>
          <cell r="R75">
            <v>4.5999999999999996</v>
          </cell>
          <cell r="S75">
            <v>2.72</v>
          </cell>
          <cell r="T75">
            <v>2.1</v>
          </cell>
          <cell r="U75">
            <v>1.9</v>
          </cell>
          <cell r="V75">
            <v>1.135</v>
          </cell>
          <cell r="W75">
            <v>0.87</v>
          </cell>
          <cell r="Y75">
            <v>2.2000000000000002</v>
          </cell>
          <cell r="AC75">
            <v>35</v>
          </cell>
          <cell r="AD75">
            <v>15.3</v>
          </cell>
          <cell r="AE75">
            <v>4.9000000000000004</v>
          </cell>
          <cell r="AF75">
            <v>1.2</v>
          </cell>
          <cell r="AG75">
            <v>0.5</v>
          </cell>
        </row>
        <row r="76">
          <cell r="A76">
            <v>1.4</v>
          </cell>
          <cell r="F76">
            <v>24.84</v>
          </cell>
          <cell r="G76">
            <v>13.89</v>
          </cell>
          <cell r="H76">
            <v>8.27</v>
          </cell>
          <cell r="I76">
            <v>6.34</v>
          </cell>
          <cell r="J76">
            <v>4.6399999999999997</v>
          </cell>
          <cell r="K76">
            <v>2.8</v>
          </cell>
          <cell r="L76">
            <v>2.11</v>
          </cell>
          <cell r="N76">
            <v>4.2</v>
          </cell>
          <cell r="O76">
            <v>11.16</v>
          </cell>
          <cell r="P76">
            <v>6.57</v>
          </cell>
          <cell r="Q76">
            <v>4.9400000000000004</v>
          </cell>
          <cell r="R76">
            <v>4.71</v>
          </cell>
          <cell r="S76">
            <v>2.79</v>
          </cell>
          <cell r="T76">
            <v>2.15</v>
          </cell>
          <cell r="U76">
            <v>1.94</v>
          </cell>
          <cell r="V76">
            <v>1.1599999999999999</v>
          </cell>
          <cell r="W76">
            <v>0.89</v>
          </cell>
          <cell r="Y76">
            <v>2.25</v>
          </cell>
          <cell r="AC76">
            <v>36.799999999999997</v>
          </cell>
          <cell r="AD76">
            <v>16</v>
          </cell>
          <cell r="AE76">
            <v>5.0999999999999996</v>
          </cell>
          <cell r="AF76">
            <v>1.3</v>
          </cell>
          <cell r="AG76">
            <v>0.6</v>
          </cell>
        </row>
        <row r="77">
          <cell r="A77">
            <v>1.42</v>
          </cell>
          <cell r="F77">
            <v>25.43</v>
          </cell>
          <cell r="G77">
            <v>14.29</v>
          </cell>
          <cell r="H77">
            <v>8.51</v>
          </cell>
          <cell r="I77">
            <v>6.53</v>
          </cell>
          <cell r="J77">
            <v>4.75</v>
          </cell>
          <cell r="K77">
            <v>2.86</v>
          </cell>
          <cell r="L77">
            <v>2.17</v>
          </cell>
          <cell r="N77">
            <v>4.25</v>
          </cell>
          <cell r="O77">
            <v>11.42</v>
          </cell>
          <cell r="P77">
            <v>6.7</v>
          </cell>
          <cell r="Q77">
            <v>5.05</v>
          </cell>
          <cell r="R77">
            <v>4.79</v>
          </cell>
          <cell r="S77">
            <v>2.84</v>
          </cell>
          <cell r="T77">
            <v>2.19</v>
          </cell>
          <cell r="U77">
            <v>1.9850000000000001</v>
          </cell>
          <cell r="V77">
            <v>1.1850000000000001</v>
          </cell>
          <cell r="W77">
            <v>0.91</v>
          </cell>
          <cell r="Y77">
            <v>2.2999999999999998</v>
          </cell>
          <cell r="AC77">
            <v>38.5</v>
          </cell>
          <cell r="AD77">
            <v>16.600000000000001</v>
          </cell>
          <cell r="AE77">
            <v>5.3</v>
          </cell>
          <cell r="AF77">
            <v>1.3</v>
          </cell>
          <cell r="AG77">
            <v>0.6</v>
          </cell>
        </row>
        <row r="78">
          <cell r="A78">
            <v>1.44</v>
          </cell>
          <cell r="F78">
            <v>26.15</v>
          </cell>
          <cell r="G78">
            <v>14.62</v>
          </cell>
          <cell r="H78">
            <v>8.7100000000000009</v>
          </cell>
          <cell r="I78">
            <v>6.68</v>
          </cell>
          <cell r="J78">
            <v>4.87</v>
          </cell>
          <cell r="K78">
            <v>2.93</v>
          </cell>
          <cell r="L78">
            <v>2.23</v>
          </cell>
          <cell r="N78">
            <v>4.3</v>
          </cell>
          <cell r="O78">
            <v>11.63</v>
          </cell>
          <cell r="P78">
            <v>6.85</v>
          </cell>
          <cell r="Q78">
            <v>5.17</v>
          </cell>
          <cell r="R78">
            <v>4.91</v>
          </cell>
          <cell r="S78">
            <v>2.91</v>
          </cell>
          <cell r="T78">
            <v>2.25</v>
          </cell>
          <cell r="U78">
            <v>2.0299999999999998</v>
          </cell>
          <cell r="V78">
            <v>1.21</v>
          </cell>
          <cell r="W78">
            <v>0.93</v>
          </cell>
          <cell r="Y78">
            <v>2.35</v>
          </cell>
          <cell r="AC78">
            <v>40.299999999999997</v>
          </cell>
          <cell r="AD78">
            <v>17.3</v>
          </cell>
          <cell r="AE78">
            <v>5.5</v>
          </cell>
          <cell r="AF78">
            <v>1.4</v>
          </cell>
          <cell r="AG78">
            <v>0.6</v>
          </cell>
        </row>
        <row r="79">
          <cell r="A79">
            <v>1.46</v>
          </cell>
          <cell r="F79">
            <v>26.76</v>
          </cell>
          <cell r="G79">
            <v>14.96</v>
          </cell>
          <cell r="H79">
            <v>8.9600000000000009</v>
          </cell>
          <cell r="I79">
            <v>6.84</v>
          </cell>
          <cell r="J79">
            <v>5</v>
          </cell>
          <cell r="K79">
            <v>3.01</v>
          </cell>
          <cell r="L79">
            <v>2.2799999999999998</v>
          </cell>
          <cell r="N79">
            <v>4.3499999999999996</v>
          </cell>
          <cell r="O79">
            <v>11.9</v>
          </cell>
          <cell r="P79">
            <v>7.01</v>
          </cell>
          <cell r="Q79">
            <v>5.27</v>
          </cell>
          <cell r="R79">
            <v>5</v>
          </cell>
          <cell r="S79">
            <v>2.97</v>
          </cell>
          <cell r="T79">
            <v>2.29</v>
          </cell>
          <cell r="U79">
            <v>2.0699999999999998</v>
          </cell>
          <cell r="V79">
            <v>1.2350000000000001</v>
          </cell>
          <cell r="W79">
            <v>0.95</v>
          </cell>
          <cell r="Y79">
            <v>2.4</v>
          </cell>
          <cell r="AC79">
            <v>42</v>
          </cell>
          <cell r="AD79">
            <v>17.899999999999999</v>
          </cell>
          <cell r="AE79">
            <v>5.7</v>
          </cell>
          <cell r="AF79">
            <v>1.4</v>
          </cell>
          <cell r="AG79">
            <v>0.6</v>
          </cell>
        </row>
        <row r="80">
          <cell r="A80">
            <v>1.48</v>
          </cell>
          <cell r="F80">
            <v>27.5</v>
          </cell>
          <cell r="G80">
            <v>15.38</v>
          </cell>
          <cell r="H80">
            <v>9.16</v>
          </cell>
          <cell r="I80">
            <v>7.03</v>
          </cell>
          <cell r="J80">
            <v>5.12</v>
          </cell>
          <cell r="K80">
            <v>3.08</v>
          </cell>
          <cell r="L80">
            <v>2.33</v>
          </cell>
          <cell r="N80">
            <v>4.4000000000000004</v>
          </cell>
          <cell r="O80">
            <v>12.18</v>
          </cell>
          <cell r="P80">
            <v>7.14</v>
          </cell>
          <cell r="Q80">
            <v>5.39</v>
          </cell>
          <cell r="R80">
            <v>5.1100000000000003</v>
          </cell>
          <cell r="S80">
            <v>3.03</v>
          </cell>
          <cell r="T80">
            <v>2.34</v>
          </cell>
          <cell r="U80">
            <v>2.11</v>
          </cell>
          <cell r="V80">
            <v>1.26</v>
          </cell>
          <cell r="W80">
            <v>0.97</v>
          </cell>
          <cell r="Y80">
            <v>2.4500000000000002</v>
          </cell>
          <cell r="AC80">
            <v>43.7</v>
          </cell>
          <cell r="AD80">
            <v>18.5</v>
          </cell>
          <cell r="AE80">
            <v>6</v>
          </cell>
          <cell r="AF80">
            <v>1.5</v>
          </cell>
          <cell r="AG80">
            <v>0.6</v>
          </cell>
        </row>
        <row r="81">
          <cell r="A81">
            <v>1.5</v>
          </cell>
          <cell r="F81">
            <v>28.11</v>
          </cell>
          <cell r="G81">
            <v>15.72</v>
          </cell>
          <cell r="H81">
            <v>9.3699999999999992</v>
          </cell>
          <cell r="I81">
            <v>7.19</v>
          </cell>
          <cell r="J81">
            <v>5.26</v>
          </cell>
          <cell r="K81">
            <v>3.15</v>
          </cell>
          <cell r="L81">
            <v>2.4</v>
          </cell>
          <cell r="N81">
            <v>4.45</v>
          </cell>
          <cell r="O81">
            <v>12.39</v>
          </cell>
          <cell r="P81">
            <v>7.3</v>
          </cell>
          <cell r="Q81">
            <v>5.48</v>
          </cell>
          <cell r="R81">
            <v>5.23</v>
          </cell>
          <cell r="S81">
            <v>3.1</v>
          </cell>
          <cell r="T81">
            <v>2.38</v>
          </cell>
          <cell r="U81">
            <v>2.16</v>
          </cell>
          <cell r="V81">
            <v>1.2849999999999999</v>
          </cell>
          <cell r="W81">
            <v>0.99</v>
          </cell>
          <cell r="Y81">
            <v>2.5</v>
          </cell>
          <cell r="AC81">
            <v>45.2</v>
          </cell>
          <cell r="AD81">
            <v>19.100000000000001</v>
          </cell>
          <cell r="AE81">
            <v>6.2</v>
          </cell>
          <cell r="AF81">
            <v>1.5</v>
          </cell>
          <cell r="AG81">
            <v>0.7</v>
          </cell>
        </row>
        <row r="82">
          <cell r="A82">
            <v>1.52</v>
          </cell>
          <cell r="F82">
            <v>28.87</v>
          </cell>
          <cell r="G82">
            <v>16.149999999999999</v>
          </cell>
          <cell r="H82">
            <v>9.6199999999999992</v>
          </cell>
          <cell r="I82">
            <v>7.38</v>
          </cell>
          <cell r="J82">
            <v>5.37</v>
          </cell>
          <cell r="K82">
            <v>3.24</v>
          </cell>
          <cell r="L82">
            <v>2.4500000000000002</v>
          </cell>
          <cell r="N82">
            <v>4.5</v>
          </cell>
          <cell r="O82">
            <v>12.67</v>
          </cell>
          <cell r="P82">
            <v>7.47</v>
          </cell>
          <cell r="Q82">
            <v>5.61</v>
          </cell>
          <cell r="R82">
            <v>5.32</v>
          </cell>
          <cell r="S82">
            <v>3.15</v>
          </cell>
          <cell r="T82">
            <v>2.44</v>
          </cell>
          <cell r="U82">
            <v>2.21</v>
          </cell>
          <cell r="V82">
            <v>1.31</v>
          </cell>
          <cell r="W82">
            <v>1.01</v>
          </cell>
        </row>
        <row r="83">
          <cell r="A83">
            <v>1.54</v>
          </cell>
          <cell r="F83">
            <v>29.19</v>
          </cell>
          <cell r="G83">
            <v>15.5</v>
          </cell>
          <cell r="H83">
            <v>9.83</v>
          </cell>
          <cell r="I83">
            <v>7.54</v>
          </cell>
          <cell r="J83">
            <v>5.49</v>
          </cell>
          <cell r="K83">
            <v>3.31</v>
          </cell>
          <cell r="L83">
            <v>2.5099999999999998</v>
          </cell>
          <cell r="N83">
            <v>4.55</v>
          </cell>
          <cell r="O83">
            <v>12.96</v>
          </cell>
          <cell r="P83">
            <v>7.6</v>
          </cell>
          <cell r="Q83">
            <v>5.73</v>
          </cell>
          <cell r="R83">
            <v>5.44</v>
          </cell>
          <cell r="S83">
            <v>3.22</v>
          </cell>
          <cell r="T83">
            <v>2.4900000000000002</v>
          </cell>
          <cell r="U83">
            <v>2.2549999999999999</v>
          </cell>
          <cell r="V83">
            <v>1.335</v>
          </cell>
          <cell r="W83">
            <v>1.03</v>
          </cell>
        </row>
        <row r="84">
          <cell r="A84">
            <v>1.56</v>
          </cell>
          <cell r="F84">
            <v>30.27</v>
          </cell>
          <cell r="G84">
            <v>16.93</v>
          </cell>
          <cell r="H84">
            <v>10.09</v>
          </cell>
          <cell r="I84">
            <v>7.74</v>
          </cell>
          <cell r="J84">
            <v>5.63</v>
          </cell>
          <cell r="K84">
            <v>3.4</v>
          </cell>
          <cell r="L84">
            <v>2.57</v>
          </cell>
          <cell r="N84">
            <v>4.5999999999999996</v>
          </cell>
          <cell r="O84">
            <v>13.17</v>
          </cell>
          <cell r="P84">
            <v>7.76</v>
          </cell>
          <cell r="Q84">
            <v>5.83</v>
          </cell>
          <cell r="R84">
            <v>5.56</v>
          </cell>
          <cell r="S84">
            <v>3.29</v>
          </cell>
          <cell r="T84">
            <v>2.5299999999999998</v>
          </cell>
          <cell r="U84">
            <v>2.2999999999999998</v>
          </cell>
          <cell r="V84">
            <v>1.36</v>
          </cell>
          <cell r="W84">
            <v>1.05</v>
          </cell>
        </row>
        <row r="85">
          <cell r="A85">
            <v>1.58</v>
          </cell>
          <cell r="F85">
            <v>30.9</v>
          </cell>
          <cell r="G85">
            <v>17.28</v>
          </cell>
          <cell r="H85">
            <v>10.3</v>
          </cell>
          <cell r="I85">
            <v>7.9</v>
          </cell>
          <cell r="J85">
            <v>5.75</v>
          </cell>
          <cell r="K85">
            <v>3.47</v>
          </cell>
          <cell r="L85">
            <v>2.62</v>
          </cell>
          <cell r="N85">
            <v>4.6500000000000004</v>
          </cell>
          <cell r="O85">
            <v>13.46</v>
          </cell>
          <cell r="P85">
            <v>7.89</v>
          </cell>
          <cell r="Q85">
            <v>5.96</v>
          </cell>
          <cell r="R85">
            <v>5.65</v>
          </cell>
          <cell r="S85">
            <v>3.35</v>
          </cell>
          <cell r="T85">
            <v>2.59</v>
          </cell>
          <cell r="U85">
            <v>2.34</v>
          </cell>
          <cell r="V85">
            <v>1.385</v>
          </cell>
          <cell r="W85">
            <v>1.07</v>
          </cell>
        </row>
        <row r="86">
          <cell r="A86">
            <v>1.6</v>
          </cell>
          <cell r="F86">
            <v>31.59</v>
          </cell>
          <cell r="G86">
            <v>17.72</v>
          </cell>
          <cell r="H86">
            <v>10.56</v>
          </cell>
          <cell r="I86">
            <v>8.1</v>
          </cell>
          <cell r="J86">
            <v>5.9</v>
          </cell>
          <cell r="K86">
            <v>3.56</v>
          </cell>
          <cell r="L86">
            <v>2.69</v>
          </cell>
          <cell r="N86">
            <v>4.7</v>
          </cell>
          <cell r="O86">
            <v>13.75</v>
          </cell>
          <cell r="P86">
            <v>8.06</v>
          </cell>
          <cell r="Q86">
            <v>6.09</v>
          </cell>
          <cell r="R86">
            <v>5.77</v>
          </cell>
          <cell r="S86">
            <v>3.42</v>
          </cell>
          <cell r="T86">
            <v>2.63</v>
          </cell>
          <cell r="U86">
            <v>2.38</v>
          </cell>
          <cell r="V86">
            <v>1.41</v>
          </cell>
          <cell r="W86">
            <v>1.0900000000000001</v>
          </cell>
        </row>
        <row r="87">
          <cell r="A87">
            <v>1.62</v>
          </cell>
          <cell r="F87">
            <v>32.270000000000003</v>
          </cell>
          <cell r="G87">
            <v>18.079999999999998</v>
          </cell>
          <cell r="H87">
            <v>10.78</v>
          </cell>
          <cell r="I87">
            <v>8.27</v>
          </cell>
          <cell r="J87">
            <v>6.02</v>
          </cell>
          <cell r="K87">
            <v>3.63</v>
          </cell>
          <cell r="L87">
            <v>2.75</v>
          </cell>
          <cell r="N87">
            <v>4.75</v>
          </cell>
          <cell r="O87">
            <v>13.97</v>
          </cell>
          <cell r="P87">
            <v>8.23</v>
          </cell>
          <cell r="Q87">
            <v>6.18</v>
          </cell>
          <cell r="R87">
            <v>5.87</v>
          </cell>
          <cell r="S87">
            <v>3.48</v>
          </cell>
          <cell r="T87">
            <v>2.69</v>
          </cell>
          <cell r="U87">
            <v>2.4249999999999998</v>
          </cell>
          <cell r="V87">
            <v>1.44</v>
          </cell>
          <cell r="W87">
            <v>1.1100000000000001</v>
          </cell>
        </row>
        <row r="88">
          <cell r="A88">
            <v>1.64</v>
          </cell>
          <cell r="F88">
            <v>32.96</v>
          </cell>
          <cell r="G88">
            <v>18.53</v>
          </cell>
          <cell r="H88">
            <v>11.04</v>
          </cell>
          <cell r="I88">
            <v>8.4700000000000006</v>
          </cell>
          <cell r="J88">
            <v>6.17</v>
          </cell>
          <cell r="K88">
            <v>3.7</v>
          </cell>
          <cell r="L88">
            <v>2.81</v>
          </cell>
          <cell r="N88">
            <v>4.8</v>
          </cell>
          <cell r="O88">
            <v>14.27</v>
          </cell>
          <cell r="P88">
            <v>8.36</v>
          </cell>
          <cell r="Q88">
            <v>6.32</v>
          </cell>
          <cell r="R88">
            <v>5.99</v>
          </cell>
          <cell r="S88">
            <v>3.55</v>
          </cell>
          <cell r="T88">
            <v>2.74</v>
          </cell>
          <cell r="U88">
            <v>2.4700000000000002</v>
          </cell>
          <cell r="V88">
            <v>1.47</v>
          </cell>
          <cell r="W88">
            <v>1.1299999999999999</v>
          </cell>
        </row>
        <row r="89">
          <cell r="A89">
            <v>1.66</v>
          </cell>
          <cell r="F89">
            <v>33.64</v>
          </cell>
          <cell r="G89">
            <v>18.899999999999999</v>
          </cell>
          <cell r="H89">
            <v>11.26</v>
          </cell>
          <cell r="I89">
            <v>8.64</v>
          </cell>
          <cell r="J89">
            <v>6.29</v>
          </cell>
          <cell r="K89">
            <v>3.79</v>
          </cell>
          <cell r="L89">
            <v>2.87</v>
          </cell>
          <cell r="N89">
            <v>4.8499999999999996</v>
          </cell>
          <cell r="O89">
            <v>14.56</v>
          </cell>
          <cell r="P89">
            <v>8.5399999999999991</v>
          </cell>
          <cell r="Q89">
            <v>6.41</v>
          </cell>
          <cell r="R89">
            <v>6.12</v>
          </cell>
          <cell r="S89">
            <v>3.62</v>
          </cell>
          <cell r="T89">
            <v>2.79</v>
          </cell>
          <cell r="U89">
            <v>2.52</v>
          </cell>
          <cell r="V89">
            <v>1.5</v>
          </cell>
          <cell r="W89">
            <v>1.155</v>
          </cell>
        </row>
        <row r="90">
          <cell r="A90">
            <v>1.68</v>
          </cell>
          <cell r="F90">
            <v>34.32</v>
          </cell>
          <cell r="G90">
            <v>19.36</v>
          </cell>
          <cell r="H90">
            <v>11.54</v>
          </cell>
          <cell r="I90">
            <v>8.85</v>
          </cell>
          <cell r="J90">
            <v>6.45</v>
          </cell>
          <cell r="K90">
            <v>3.87</v>
          </cell>
          <cell r="L90">
            <v>2.94</v>
          </cell>
          <cell r="N90">
            <v>4.9000000000000004</v>
          </cell>
          <cell r="O90">
            <v>14.79</v>
          </cell>
          <cell r="P90">
            <v>8.7200000000000006</v>
          </cell>
          <cell r="Q90">
            <v>6.55</v>
          </cell>
          <cell r="R90">
            <v>6.21</v>
          </cell>
          <cell r="S90">
            <v>3.68</v>
          </cell>
          <cell r="T90">
            <v>2.84</v>
          </cell>
          <cell r="U90">
            <v>2.57</v>
          </cell>
          <cell r="V90">
            <v>1.53</v>
          </cell>
          <cell r="W90">
            <v>1.18</v>
          </cell>
        </row>
        <row r="91">
          <cell r="A91">
            <v>1.7</v>
          </cell>
          <cell r="F91">
            <v>35.01</v>
          </cell>
          <cell r="G91">
            <v>19.82</v>
          </cell>
          <cell r="H91">
            <v>11.76</v>
          </cell>
          <cell r="I91">
            <v>9.02</v>
          </cell>
          <cell r="J91">
            <v>6.57</v>
          </cell>
          <cell r="K91">
            <v>3.96</v>
          </cell>
          <cell r="L91">
            <v>3</v>
          </cell>
          <cell r="N91">
            <v>4.95</v>
          </cell>
          <cell r="O91">
            <v>15.09</v>
          </cell>
          <cell r="P91">
            <v>8.85</v>
          </cell>
          <cell r="Q91">
            <v>6.68</v>
          </cell>
          <cell r="R91">
            <v>6.34</v>
          </cell>
          <cell r="S91">
            <v>3.75</v>
          </cell>
          <cell r="T91">
            <v>2.89</v>
          </cell>
          <cell r="U91">
            <v>2.62</v>
          </cell>
          <cell r="V91">
            <v>1.5549999999999999</v>
          </cell>
          <cell r="W91">
            <v>1.2</v>
          </cell>
        </row>
        <row r="92">
          <cell r="A92">
            <v>1.72</v>
          </cell>
          <cell r="F92">
            <v>35.69</v>
          </cell>
          <cell r="G92">
            <v>20.2</v>
          </cell>
          <cell r="H92">
            <v>12.03</v>
          </cell>
          <cell r="I92">
            <v>9.23</v>
          </cell>
          <cell r="J92">
            <v>6.73</v>
          </cell>
          <cell r="K92">
            <v>4.04</v>
          </cell>
          <cell r="L92">
            <v>3.05</v>
          </cell>
          <cell r="N92">
            <v>5</v>
          </cell>
          <cell r="O92">
            <v>15.4</v>
          </cell>
          <cell r="P92">
            <v>9.0299999999999994</v>
          </cell>
          <cell r="Q92">
            <v>6.78</v>
          </cell>
          <cell r="R92">
            <v>6.47</v>
          </cell>
          <cell r="S92">
            <v>3.83</v>
          </cell>
          <cell r="T92">
            <v>2.95</v>
          </cell>
          <cell r="U92">
            <v>2.67</v>
          </cell>
          <cell r="V92">
            <v>1.58</v>
          </cell>
          <cell r="W92">
            <v>1.22</v>
          </cell>
        </row>
        <row r="93">
          <cell r="A93">
            <v>1.74</v>
          </cell>
          <cell r="G93">
            <v>20.67</v>
          </cell>
          <cell r="H93">
            <v>12.32</v>
          </cell>
          <cell r="I93">
            <v>9.41</v>
          </cell>
          <cell r="J93">
            <v>6.85</v>
          </cell>
          <cell r="K93">
            <v>4.13</v>
          </cell>
          <cell r="L93">
            <v>3.13</v>
          </cell>
          <cell r="N93">
            <v>5.05</v>
          </cell>
          <cell r="O93">
            <v>15.62</v>
          </cell>
          <cell r="P93">
            <v>9.2100000000000009</v>
          </cell>
          <cell r="Q93">
            <v>6.92</v>
          </cell>
          <cell r="R93">
            <v>6.56</v>
          </cell>
          <cell r="S93">
            <v>3.89</v>
          </cell>
          <cell r="T93">
            <v>3.01</v>
          </cell>
          <cell r="U93">
            <v>2.7149999999999999</v>
          </cell>
          <cell r="V93">
            <v>1.61</v>
          </cell>
          <cell r="W93">
            <v>1.2450000000000001</v>
          </cell>
        </row>
        <row r="94">
          <cell r="A94">
            <v>1.76</v>
          </cell>
          <cell r="G94">
            <v>21.05</v>
          </cell>
          <cell r="H94">
            <v>12.54</v>
          </cell>
          <cell r="I94">
            <v>9.6199999999999992</v>
          </cell>
          <cell r="J94">
            <v>7.01</v>
          </cell>
          <cell r="K94">
            <v>4.21</v>
          </cell>
          <cell r="L94">
            <v>3.18</v>
          </cell>
          <cell r="N94">
            <v>5.0999999999999996</v>
          </cell>
          <cell r="O94">
            <v>15.88</v>
          </cell>
          <cell r="P94">
            <v>9.34</v>
          </cell>
          <cell r="Q94">
            <v>7.05</v>
          </cell>
          <cell r="R94">
            <v>6.69</v>
          </cell>
          <cell r="S94">
            <v>3.97</v>
          </cell>
          <cell r="T94">
            <v>3.05</v>
          </cell>
          <cell r="U94">
            <v>2.76</v>
          </cell>
          <cell r="V94">
            <v>1.64</v>
          </cell>
          <cell r="W94">
            <v>1.27</v>
          </cell>
        </row>
        <row r="95">
          <cell r="A95">
            <v>1.78</v>
          </cell>
          <cell r="G95">
            <v>21.53</v>
          </cell>
          <cell r="H95">
            <v>12.83</v>
          </cell>
          <cell r="I95">
            <v>9.8000000000000007</v>
          </cell>
          <cell r="J95">
            <v>7.14</v>
          </cell>
          <cell r="K95">
            <v>4.3</v>
          </cell>
          <cell r="L95">
            <v>3.26</v>
          </cell>
          <cell r="N95">
            <v>5.15</v>
          </cell>
          <cell r="O95">
            <v>16.149999999999999</v>
          </cell>
          <cell r="P95">
            <v>9.5299999999999994</v>
          </cell>
          <cell r="Q95">
            <v>7.19</v>
          </cell>
          <cell r="R95">
            <v>6.82</v>
          </cell>
          <cell r="S95">
            <v>4.04</v>
          </cell>
          <cell r="T95">
            <v>3.11</v>
          </cell>
          <cell r="U95">
            <v>2.81</v>
          </cell>
          <cell r="V95">
            <v>1.67</v>
          </cell>
          <cell r="W95">
            <v>1.29</v>
          </cell>
        </row>
        <row r="96">
          <cell r="A96">
            <v>1.8</v>
          </cell>
          <cell r="G96">
            <v>22.01</v>
          </cell>
          <cell r="H96">
            <v>13.06</v>
          </cell>
          <cell r="I96">
            <v>10.02</v>
          </cell>
          <cell r="J96">
            <v>7.3</v>
          </cell>
          <cell r="K96">
            <v>4.38</v>
          </cell>
          <cell r="L96">
            <v>3.32</v>
          </cell>
          <cell r="N96">
            <v>5.2</v>
          </cell>
          <cell r="O96">
            <v>16.420000000000002</v>
          </cell>
          <cell r="P96">
            <v>9.7100000000000009</v>
          </cell>
          <cell r="Q96">
            <v>7.3</v>
          </cell>
          <cell r="R96">
            <v>6.92</v>
          </cell>
          <cell r="S96">
            <v>4.0999999999999996</v>
          </cell>
          <cell r="T96">
            <v>3.17</v>
          </cell>
          <cell r="U96">
            <v>2.86</v>
          </cell>
          <cell r="V96">
            <v>1.7</v>
          </cell>
          <cell r="W96">
            <v>1.31</v>
          </cell>
        </row>
        <row r="97">
          <cell r="A97">
            <v>1.82</v>
          </cell>
          <cell r="G97">
            <v>22.4</v>
          </cell>
          <cell r="H97">
            <v>13.35</v>
          </cell>
          <cell r="I97">
            <v>10.199999999999999</v>
          </cell>
          <cell r="J97">
            <v>7.43</v>
          </cell>
          <cell r="K97">
            <v>4.4800000000000004</v>
          </cell>
          <cell r="L97">
            <v>3.39</v>
          </cell>
          <cell r="N97">
            <v>5.25</v>
          </cell>
          <cell r="O97">
            <v>16.68</v>
          </cell>
          <cell r="P97">
            <v>9.9</v>
          </cell>
          <cell r="Q97">
            <v>7.44</v>
          </cell>
          <cell r="R97">
            <v>7.05</v>
          </cell>
          <cell r="S97">
            <v>4.18</v>
          </cell>
          <cell r="T97">
            <v>3.21</v>
          </cell>
          <cell r="U97">
            <v>2.915</v>
          </cell>
          <cell r="V97">
            <v>1.73</v>
          </cell>
          <cell r="W97">
            <v>1.335</v>
          </cell>
        </row>
        <row r="98">
          <cell r="A98">
            <v>1.84</v>
          </cell>
          <cell r="G98">
            <v>22.89</v>
          </cell>
          <cell r="H98">
            <v>13.58</v>
          </cell>
          <cell r="I98">
            <v>10.42</v>
          </cell>
          <cell r="J98">
            <v>7.59</v>
          </cell>
          <cell r="K98">
            <v>4.5599999999999996</v>
          </cell>
          <cell r="L98">
            <v>3.45</v>
          </cell>
          <cell r="N98">
            <v>5.3</v>
          </cell>
          <cell r="O98">
            <v>16.95</v>
          </cell>
          <cell r="P98">
            <v>10.039999999999999</v>
          </cell>
          <cell r="Q98">
            <v>7.58</v>
          </cell>
          <cell r="R98">
            <v>7.19</v>
          </cell>
          <cell r="S98">
            <v>4.26</v>
          </cell>
          <cell r="T98">
            <v>3.28</v>
          </cell>
          <cell r="U98">
            <v>2.97</v>
          </cell>
          <cell r="V98">
            <v>1.76</v>
          </cell>
          <cell r="W98">
            <v>1.36</v>
          </cell>
        </row>
        <row r="99">
          <cell r="A99">
            <v>1.86</v>
          </cell>
          <cell r="G99">
            <v>23.28</v>
          </cell>
          <cell r="H99">
            <v>13.88</v>
          </cell>
          <cell r="I99">
            <v>10.65</v>
          </cell>
          <cell r="J99">
            <v>7.72</v>
          </cell>
          <cell r="K99">
            <v>4.66</v>
          </cell>
          <cell r="L99">
            <v>3.52</v>
          </cell>
          <cell r="N99">
            <v>5.35</v>
          </cell>
          <cell r="O99">
            <v>17.22</v>
          </cell>
          <cell r="P99">
            <v>10.23</v>
          </cell>
          <cell r="Q99">
            <v>7.68</v>
          </cell>
          <cell r="R99">
            <v>7.32</v>
          </cell>
          <cell r="S99">
            <v>4.32</v>
          </cell>
          <cell r="T99">
            <v>3.34</v>
          </cell>
          <cell r="U99">
            <v>3.02</v>
          </cell>
          <cell r="V99">
            <v>1.79</v>
          </cell>
          <cell r="W99">
            <v>1.38</v>
          </cell>
        </row>
        <row r="100">
          <cell r="A100">
            <v>1.88</v>
          </cell>
          <cell r="G100">
            <v>23.78</v>
          </cell>
          <cell r="H100">
            <v>14.18</v>
          </cell>
          <cell r="I100">
            <v>10.83</v>
          </cell>
          <cell r="J100">
            <v>7.89</v>
          </cell>
          <cell r="K100">
            <v>4.74</v>
          </cell>
          <cell r="L100">
            <v>3.6</v>
          </cell>
          <cell r="N100">
            <v>5.4</v>
          </cell>
          <cell r="P100">
            <v>10.42</v>
          </cell>
          <cell r="Q100">
            <v>7.83</v>
          </cell>
          <cell r="R100">
            <v>7.42</v>
          </cell>
          <cell r="S100">
            <v>4.4000000000000004</v>
          </cell>
          <cell r="T100">
            <v>3.38</v>
          </cell>
          <cell r="U100">
            <v>3.07</v>
          </cell>
          <cell r="V100">
            <v>1.82</v>
          </cell>
          <cell r="W100">
            <v>1.4</v>
          </cell>
        </row>
        <row r="101">
          <cell r="A101">
            <v>1.9</v>
          </cell>
          <cell r="G101">
            <v>24.29</v>
          </cell>
          <cell r="H101">
            <v>14.41</v>
          </cell>
          <cell r="I101">
            <v>11.06</v>
          </cell>
          <cell r="J101">
            <v>8.06</v>
          </cell>
          <cell r="K101">
            <v>4.84</v>
          </cell>
          <cell r="L101">
            <v>3.66</v>
          </cell>
          <cell r="N101">
            <v>5.45</v>
          </cell>
          <cell r="P101">
            <v>10.55</v>
          </cell>
          <cell r="Q101">
            <v>7.97</v>
          </cell>
          <cell r="R101">
            <v>7.56</v>
          </cell>
          <cell r="S101">
            <v>4.4800000000000004</v>
          </cell>
          <cell r="T101">
            <v>3.45</v>
          </cell>
          <cell r="U101">
            <v>3.12</v>
          </cell>
          <cell r="V101">
            <v>1.85</v>
          </cell>
          <cell r="W101">
            <v>1.425</v>
          </cell>
        </row>
        <row r="102">
          <cell r="A102">
            <v>1.92</v>
          </cell>
          <cell r="G102">
            <v>24.69</v>
          </cell>
          <cell r="H102">
            <v>14.72</v>
          </cell>
          <cell r="I102">
            <v>11.24</v>
          </cell>
          <cell r="J102">
            <v>8.19</v>
          </cell>
          <cell r="K102">
            <v>4.9400000000000004</v>
          </cell>
          <cell r="L102">
            <v>3.74</v>
          </cell>
          <cell r="N102">
            <v>5.5</v>
          </cell>
          <cell r="P102">
            <v>10.75</v>
          </cell>
          <cell r="Q102">
            <v>8.07</v>
          </cell>
          <cell r="R102">
            <v>7.7</v>
          </cell>
          <cell r="S102">
            <v>4.54</v>
          </cell>
          <cell r="T102">
            <v>3.51</v>
          </cell>
          <cell r="U102">
            <v>3.17</v>
          </cell>
          <cell r="V102">
            <v>1.88</v>
          </cell>
          <cell r="W102">
            <v>1.45</v>
          </cell>
        </row>
        <row r="103">
          <cell r="A103">
            <v>1.94</v>
          </cell>
          <cell r="G103">
            <v>25.2</v>
          </cell>
          <cell r="H103">
            <v>14.95</v>
          </cell>
          <cell r="I103">
            <v>11.48</v>
          </cell>
          <cell r="J103">
            <v>8.36</v>
          </cell>
          <cell r="K103">
            <v>5.0199999999999996</v>
          </cell>
          <cell r="L103">
            <v>3.8</v>
          </cell>
          <cell r="N103">
            <v>5.55</v>
          </cell>
          <cell r="P103">
            <v>10.95</v>
          </cell>
          <cell r="Q103">
            <v>8.2200000000000006</v>
          </cell>
          <cell r="R103">
            <v>7.8</v>
          </cell>
          <cell r="S103">
            <v>4.62</v>
          </cell>
          <cell r="T103">
            <v>3.56</v>
          </cell>
          <cell r="U103">
            <v>3.2250000000000001</v>
          </cell>
          <cell r="V103">
            <v>1.91</v>
          </cell>
          <cell r="W103">
            <v>1.4750000000000001</v>
          </cell>
        </row>
        <row r="104">
          <cell r="A104">
            <v>1.96</v>
          </cell>
          <cell r="G104">
            <v>25.73</v>
          </cell>
          <cell r="H104">
            <v>15.26</v>
          </cell>
          <cell r="I104">
            <v>11.71</v>
          </cell>
          <cell r="J104">
            <v>8.49</v>
          </cell>
          <cell r="K104">
            <v>5.12</v>
          </cell>
          <cell r="L104">
            <v>3.88</v>
          </cell>
          <cell r="N104">
            <v>5.6</v>
          </cell>
          <cell r="P104">
            <v>11.14</v>
          </cell>
          <cell r="Q104">
            <v>8.3699999999999992</v>
          </cell>
          <cell r="R104">
            <v>7.94</v>
          </cell>
          <cell r="S104">
            <v>4.71</v>
          </cell>
          <cell r="T104">
            <v>3.62</v>
          </cell>
          <cell r="U104">
            <v>3.28</v>
          </cell>
          <cell r="V104">
            <v>1.94</v>
          </cell>
          <cell r="W104">
            <v>1.5</v>
          </cell>
        </row>
        <row r="105">
          <cell r="A105">
            <v>1.98</v>
          </cell>
          <cell r="G105">
            <v>26.13</v>
          </cell>
          <cell r="H105">
            <v>15.58</v>
          </cell>
          <cell r="I105">
            <v>11.9</v>
          </cell>
          <cell r="J105">
            <v>8.67</v>
          </cell>
          <cell r="K105">
            <v>5.2</v>
          </cell>
          <cell r="L105">
            <v>3.94</v>
          </cell>
          <cell r="N105">
            <v>5.65</v>
          </cell>
          <cell r="P105">
            <v>11.28</v>
          </cell>
          <cell r="Q105">
            <v>8.52</v>
          </cell>
          <cell r="R105">
            <v>8.08</v>
          </cell>
          <cell r="S105">
            <v>4.7699999999999996</v>
          </cell>
          <cell r="T105">
            <v>3.68</v>
          </cell>
          <cell r="U105">
            <v>3.33</v>
          </cell>
          <cell r="V105">
            <v>1.97</v>
          </cell>
          <cell r="W105">
            <v>1.5249999999999999</v>
          </cell>
        </row>
        <row r="106">
          <cell r="A106">
            <v>2</v>
          </cell>
          <cell r="G106">
            <v>26.66</v>
          </cell>
          <cell r="H106">
            <v>15.82</v>
          </cell>
          <cell r="I106">
            <v>12.14</v>
          </cell>
          <cell r="J106">
            <v>8.84</v>
          </cell>
          <cell r="K106">
            <v>5.31</v>
          </cell>
          <cell r="L106">
            <v>4.0199999999999996</v>
          </cell>
          <cell r="N106">
            <v>5.7</v>
          </cell>
          <cell r="P106">
            <v>11.48</v>
          </cell>
          <cell r="Q106">
            <v>8.6300000000000008</v>
          </cell>
          <cell r="R106">
            <v>8.23</v>
          </cell>
          <cell r="S106">
            <v>4.8499999999999996</v>
          </cell>
          <cell r="T106">
            <v>3.75</v>
          </cell>
          <cell r="U106">
            <v>3.38</v>
          </cell>
          <cell r="V106">
            <v>2</v>
          </cell>
          <cell r="W106">
            <v>1.55</v>
          </cell>
        </row>
        <row r="107">
          <cell r="A107">
            <v>2.02</v>
          </cell>
          <cell r="G107">
            <v>27.1</v>
          </cell>
          <cell r="H107">
            <v>16.309999999999999</v>
          </cell>
          <cell r="I107">
            <v>12.32</v>
          </cell>
          <cell r="J107">
            <v>8.98</v>
          </cell>
          <cell r="K107">
            <v>5.39</v>
          </cell>
          <cell r="L107">
            <v>4.08</v>
          </cell>
          <cell r="N107">
            <v>5.75</v>
          </cell>
          <cell r="P107">
            <v>11.69</v>
          </cell>
          <cell r="Q107">
            <v>8.7799999999999994</v>
          </cell>
          <cell r="R107">
            <v>8.33</v>
          </cell>
          <cell r="S107">
            <v>4.9400000000000004</v>
          </cell>
          <cell r="T107">
            <v>3.8</v>
          </cell>
          <cell r="U107">
            <v>3.43</v>
          </cell>
          <cell r="V107">
            <v>2.0350000000000001</v>
          </cell>
          <cell r="W107">
            <v>1.575</v>
          </cell>
        </row>
        <row r="108">
          <cell r="A108">
            <v>2.04</v>
          </cell>
          <cell r="G108">
            <v>27.57</v>
          </cell>
          <cell r="H108">
            <v>16.45</v>
          </cell>
          <cell r="I108">
            <v>12.57</v>
          </cell>
          <cell r="J108">
            <v>9.16</v>
          </cell>
          <cell r="K108">
            <v>5.5</v>
          </cell>
          <cell r="L108">
            <v>4.16</v>
          </cell>
          <cell r="N108">
            <v>5.8</v>
          </cell>
          <cell r="P108">
            <v>11.89</v>
          </cell>
          <cell r="Q108">
            <v>8.93</v>
          </cell>
          <cell r="R108">
            <v>8.42</v>
          </cell>
          <cell r="S108">
            <v>5.0199999999999996</v>
          </cell>
          <cell r="T108">
            <v>3.86</v>
          </cell>
          <cell r="U108">
            <v>3.48</v>
          </cell>
          <cell r="V108">
            <v>2.0699999999999998</v>
          </cell>
          <cell r="W108">
            <v>1.6</v>
          </cell>
        </row>
        <row r="109">
          <cell r="A109">
            <v>2.06</v>
          </cell>
          <cell r="G109">
            <v>28.05</v>
          </cell>
          <cell r="H109">
            <v>16.7</v>
          </cell>
          <cell r="I109">
            <v>12.82</v>
          </cell>
          <cell r="J109">
            <v>9.2899999999999991</v>
          </cell>
          <cell r="K109">
            <v>5.61</v>
          </cell>
          <cell r="L109">
            <v>4.24</v>
          </cell>
          <cell r="N109">
            <v>5.85</v>
          </cell>
          <cell r="P109">
            <v>12.03</v>
          </cell>
          <cell r="Q109">
            <v>9.09</v>
          </cell>
          <cell r="R109">
            <v>8.6199999999999992</v>
          </cell>
          <cell r="S109">
            <v>5.08</v>
          </cell>
          <cell r="T109">
            <v>3.93</v>
          </cell>
          <cell r="U109">
            <v>3.54</v>
          </cell>
          <cell r="V109">
            <v>2.105</v>
          </cell>
          <cell r="W109">
            <v>1.625</v>
          </cell>
        </row>
        <row r="110">
          <cell r="A110">
            <v>2.08</v>
          </cell>
          <cell r="G110">
            <v>28.52</v>
          </cell>
          <cell r="H110">
            <v>17.02</v>
          </cell>
          <cell r="I110">
            <v>13</v>
          </cell>
          <cell r="J110">
            <v>9.4700000000000006</v>
          </cell>
          <cell r="K110">
            <v>5.69</v>
          </cell>
          <cell r="L110">
            <v>4.3099999999999996</v>
          </cell>
          <cell r="N110">
            <v>5.9</v>
          </cell>
          <cell r="P110">
            <v>12.24</v>
          </cell>
          <cell r="Q110">
            <v>9.19</v>
          </cell>
          <cell r="R110">
            <v>8.7200000000000006</v>
          </cell>
          <cell r="S110">
            <v>5.17</v>
          </cell>
          <cell r="T110">
            <v>3.98</v>
          </cell>
          <cell r="U110">
            <v>3.6</v>
          </cell>
          <cell r="V110">
            <v>2.14</v>
          </cell>
          <cell r="W110">
            <v>1.65</v>
          </cell>
        </row>
        <row r="111">
          <cell r="A111">
            <v>2.1</v>
          </cell>
          <cell r="G111">
            <v>28.99</v>
          </cell>
          <cell r="H111">
            <v>17.350000000000001</v>
          </cell>
          <cell r="I111">
            <v>13.25</v>
          </cell>
          <cell r="J111">
            <v>9.66</v>
          </cell>
          <cell r="K111">
            <v>5.8</v>
          </cell>
          <cell r="L111">
            <v>4.3899999999999997</v>
          </cell>
          <cell r="N111">
            <v>5.95</v>
          </cell>
          <cell r="P111">
            <v>12.44</v>
          </cell>
          <cell r="Q111">
            <v>9.35</v>
          </cell>
          <cell r="R111">
            <v>8.8699999999999992</v>
          </cell>
          <cell r="S111">
            <v>5.26</v>
          </cell>
          <cell r="T111">
            <v>4.04</v>
          </cell>
          <cell r="U111">
            <v>3.6549999999999998</v>
          </cell>
          <cell r="V111">
            <v>2.17</v>
          </cell>
          <cell r="W111">
            <v>1.675</v>
          </cell>
        </row>
        <row r="112">
          <cell r="A112">
            <v>2.12</v>
          </cell>
          <cell r="G112">
            <v>29.46</v>
          </cell>
          <cell r="H112">
            <v>17.600000000000001</v>
          </cell>
          <cell r="I112">
            <v>13.51</v>
          </cell>
          <cell r="J112">
            <v>9.8000000000000007</v>
          </cell>
          <cell r="K112">
            <v>5.91</v>
          </cell>
          <cell r="L112">
            <v>4.45</v>
          </cell>
          <cell r="N112">
            <v>6</v>
          </cell>
          <cell r="P112">
            <v>12.65</v>
          </cell>
          <cell r="Q112">
            <v>9.51</v>
          </cell>
          <cell r="R112">
            <v>9.02</v>
          </cell>
          <cell r="S112">
            <v>5.32</v>
          </cell>
          <cell r="T112">
            <v>4.1100000000000003</v>
          </cell>
          <cell r="U112">
            <v>3.71</v>
          </cell>
          <cell r="V112">
            <v>2.2000000000000002</v>
          </cell>
          <cell r="W112">
            <v>1.7</v>
          </cell>
        </row>
        <row r="113">
          <cell r="A113">
            <v>2.14</v>
          </cell>
          <cell r="H113">
            <v>17.93</v>
          </cell>
          <cell r="I113">
            <v>13.7</v>
          </cell>
          <cell r="J113">
            <v>9.98</v>
          </cell>
          <cell r="K113">
            <v>5.99</v>
          </cell>
          <cell r="L113">
            <v>4.54</v>
          </cell>
          <cell r="N113">
            <v>6.05</v>
          </cell>
          <cell r="P113">
            <v>12.8</v>
          </cell>
          <cell r="Q113">
            <v>9.61</v>
          </cell>
          <cell r="R113">
            <v>9.17</v>
          </cell>
          <cell r="S113">
            <v>5.41</v>
          </cell>
          <cell r="T113">
            <v>4.18</v>
          </cell>
          <cell r="U113">
            <v>3.77</v>
          </cell>
          <cell r="V113">
            <v>2.2349999999999999</v>
          </cell>
          <cell r="W113">
            <v>1.7250000000000001</v>
          </cell>
        </row>
        <row r="114">
          <cell r="A114">
            <v>2.16</v>
          </cell>
          <cell r="H114">
            <v>18.27</v>
          </cell>
          <cell r="I114">
            <v>13.96</v>
          </cell>
          <cell r="J114">
            <v>10.17</v>
          </cell>
          <cell r="K114">
            <v>6.11</v>
          </cell>
          <cell r="L114">
            <v>4.62</v>
          </cell>
          <cell r="N114">
            <v>6.1</v>
          </cell>
          <cell r="P114">
            <v>13.01</v>
          </cell>
          <cell r="Q114">
            <v>9.77</v>
          </cell>
          <cell r="R114">
            <v>9.27</v>
          </cell>
          <cell r="S114">
            <v>5.5</v>
          </cell>
          <cell r="T114">
            <v>4.2300000000000004</v>
          </cell>
          <cell r="U114">
            <v>3.83</v>
          </cell>
          <cell r="V114">
            <v>2.27</v>
          </cell>
          <cell r="W114">
            <v>1.75</v>
          </cell>
        </row>
        <row r="115">
          <cell r="A115">
            <v>2.1800000000000002</v>
          </cell>
          <cell r="H115">
            <v>18.52</v>
          </cell>
          <cell r="I115">
            <v>14.22</v>
          </cell>
          <cell r="J115">
            <v>10.31</v>
          </cell>
          <cell r="K115">
            <v>6.19</v>
          </cell>
          <cell r="L115">
            <v>4.6900000000000004</v>
          </cell>
          <cell r="N115">
            <v>6.15</v>
          </cell>
          <cell r="P115">
            <v>13.22</v>
          </cell>
          <cell r="Q115">
            <v>9.93</v>
          </cell>
          <cell r="R115">
            <v>9.42</v>
          </cell>
          <cell r="S115">
            <v>5.59</v>
          </cell>
          <cell r="T115">
            <v>4.3</v>
          </cell>
          <cell r="U115">
            <v>3.8849999999999998</v>
          </cell>
          <cell r="V115">
            <v>2.2999999999999998</v>
          </cell>
          <cell r="W115">
            <v>1.7749999999999999</v>
          </cell>
        </row>
        <row r="116">
          <cell r="A116">
            <v>2.2000000000000002</v>
          </cell>
          <cell r="H116">
            <v>18.86</v>
          </cell>
          <cell r="I116">
            <v>14.41</v>
          </cell>
          <cell r="J116">
            <v>10.5</v>
          </cell>
          <cell r="K116">
            <v>6.31</v>
          </cell>
          <cell r="L116">
            <v>4.7699999999999996</v>
          </cell>
          <cell r="N116">
            <v>6.2</v>
          </cell>
          <cell r="P116">
            <v>13.44</v>
          </cell>
          <cell r="Q116">
            <v>10.1</v>
          </cell>
          <cell r="R116">
            <v>9.58</v>
          </cell>
          <cell r="S116">
            <v>5.65</v>
          </cell>
          <cell r="T116">
            <v>4.37</v>
          </cell>
          <cell r="U116">
            <v>3.94</v>
          </cell>
          <cell r="V116">
            <v>2.33</v>
          </cell>
          <cell r="W116">
            <v>1.8</v>
          </cell>
        </row>
        <row r="117">
          <cell r="A117">
            <v>2.2200000000000002</v>
          </cell>
          <cell r="H117">
            <v>19.21</v>
          </cell>
          <cell r="I117">
            <v>14.67</v>
          </cell>
          <cell r="J117">
            <v>10.69</v>
          </cell>
          <cell r="K117">
            <v>6.42</v>
          </cell>
          <cell r="L117">
            <v>4.8600000000000003</v>
          </cell>
          <cell r="N117">
            <v>6.25</v>
          </cell>
          <cell r="P117">
            <v>13.59</v>
          </cell>
          <cell r="Q117">
            <v>10.26</v>
          </cell>
          <cell r="R117">
            <v>9.73</v>
          </cell>
          <cell r="S117">
            <v>5.74</v>
          </cell>
          <cell r="T117">
            <v>4.41</v>
          </cell>
          <cell r="U117">
            <v>4.0049999999999999</v>
          </cell>
          <cell r="V117">
            <v>2.37</v>
          </cell>
          <cell r="W117">
            <v>1.825</v>
          </cell>
        </row>
        <row r="118">
          <cell r="A118">
            <v>2.2400000000000002</v>
          </cell>
          <cell r="H118">
            <v>19.46</v>
          </cell>
          <cell r="I118">
            <v>14.94</v>
          </cell>
          <cell r="J118">
            <v>10.83</v>
          </cell>
          <cell r="K118">
            <v>6.51</v>
          </cell>
          <cell r="L118">
            <v>4.93</v>
          </cell>
          <cell r="N118">
            <v>6.3</v>
          </cell>
          <cell r="P118">
            <v>13.78</v>
          </cell>
          <cell r="Q118">
            <v>10.37</v>
          </cell>
          <cell r="R118">
            <v>9.83</v>
          </cell>
          <cell r="S118">
            <v>5.83</v>
          </cell>
          <cell r="T118">
            <v>4.4800000000000004</v>
          </cell>
          <cell r="U118">
            <v>4.07</v>
          </cell>
          <cell r="V118">
            <v>2.41</v>
          </cell>
          <cell r="W118">
            <v>1.85</v>
          </cell>
        </row>
        <row r="119">
          <cell r="A119">
            <v>2.2599999999999998</v>
          </cell>
          <cell r="H119">
            <v>19.809999999999999</v>
          </cell>
          <cell r="I119">
            <v>15.13</v>
          </cell>
          <cell r="J119">
            <v>11.03</v>
          </cell>
          <cell r="K119">
            <v>6.62</v>
          </cell>
          <cell r="L119">
            <v>5.01</v>
          </cell>
          <cell r="N119">
            <v>6.35</v>
          </cell>
          <cell r="P119">
            <v>13.97</v>
          </cell>
          <cell r="Q119">
            <v>10.53</v>
          </cell>
          <cell r="R119">
            <v>9.99</v>
          </cell>
          <cell r="S119">
            <v>5.92</v>
          </cell>
          <cell r="T119">
            <v>4.5599999999999996</v>
          </cell>
          <cell r="U119">
            <v>4.12</v>
          </cell>
          <cell r="V119">
            <v>2.44</v>
          </cell>
          <cell r="W119">
            <v>1.88</v>
          </cell>
        </row>
        <row r="120">
          <cell r="A120">
            <v>2.2799999999999998</v>
          </cell>
          <cell r="H120">
            <v>20.16</v>
          </cell>
          <cell r="I120">
            <v>15.4</v>
          </cell>
          <cell r="J120">
            <v>11.22</v>
          </cell>
          <cell r="K120">
            <v>6.74</v>
          </cell>
          <cell r="L120">
            <v>5.08</v>
          </cell>
          <cell r="N120">
            <v>6.4</v>
          </cell>
          <cell r="P120">
            <v>14.16</v>
          </cell>
          <cell r="Q120">
            <v>10.7</v>
          </cell>
          <cell r="R120">
            <v>10.15</v>
          </cell>
          <cell r="S120">
            <v>5.98</v>
          </cell>
          <cell r="T120">
            <v>4.63</v>
          </cell>
          <cell r="U120">
            <v>4.17</v>
          </cell>
          <cell r="V120">
            <v>2.4700000000000002</v>
          </cell>
          <cell r="W120">
            <v>1.91</v>
          </cell>
        </row>
        <row r="121">
          <cell r="A121">
            <v>2.2999999999999998</v>
          </cell>
          <cell r="H121">
            <v>20.41</v>
          </cell>
          <cell r="I121">
            <v>15.67</v>
          </cell>
          <cell r="J121">
            <v>11.36</v>
          </cell>
          <cell r="K121">
            <v>6.83</v>
          </cell>
          <cell r="L121">
            <v>5.17</v>
          </cell>
          <cell r="N121">
            <v>6.45</v>
          </cell>
          <cell r="P121">
            <v>14.35</v>
          </cell>
          <cell r="Q121">
            <v>10.87</v>
          </cell>
          <cell r="R121">
            <v>10.31</v>
          </cell>
          <cell r="S121">
            <v>6.08</v>
          </cell>
          <cell r="T121">
            <v>4.68</v>
          </cell>
          <cell r="U121">
            <v>4.24</v>
          </cell>
          <cell r="V121">
            <v>2.5099999999999998</v>
          </cell>
          <cell r="W121">
            <v>1.9350000000000001</v>
          </cell>
        </row>
        <row r="122">
          <cell r="A122">
            <v>2.3199999999999998</v>
          </cell>
          <cell r="H122">
            <v>20.77</v>
          </cell>
          <cell r="I122">
            <v>15.87</v>
          </cell>
          <cell r="J122">
            <v>11.56</v>
          </cell>
          <cell r="K122">
            <v>6.95</v>
          </cell>
          <cell r="L122">
            <v>5.26</v>
          </cell>
          <cell r="N122">
            <v>6.5</v>
          </cell>
          <cell r="P122">
            <v>14.54</v>
          </cell>
          <cell r="Q122">
            <v>10.97</v>
          </cell>
          <cell r="R122">
            <v>10.47</v>
          </cell>
          <cell r="S122">
            <v>6.17</v>
          </cell>
          <cell r="T122">
            <v>4.75</v>
          </cell>
          <cell r="U122">
            <v>4.3099999999999996</v>
          </cell>
          <cell r="V122">
            <v>2.5499999999999998</v>
          </cell>
          <cell r="W122">
            <v>1.96</v>
          </cell>
        </row>
        <row r="123">
          <cell r="A123">
            <v>2.34</v>
          </cell>
          <cell r="H123">
            <v>21.13</v>
          </cell>
          <cell r="I123">
            <v>16.14</v>
          </cell>
          <cell r="J123">
            <v>11.76</v>
          </cell>
          <cell r="K123">
            <v>7.07</v>
          </cell>
          <cell r="L123">
            <v>5.32</v>
          </cell>
          <cell r="N123">
            <v>6.55</v>
          </cell>
          <cell r="P123">
            <v>14.73</v>
          </cell>
          <cell r="Q123">
            <v>11.14</v>
          </cell>
          <cell r="R123">
            <v>10.57</v>
          </cell>
          <cell r="S123">
            <v>6.27</v>
          </cell>
          <cell r="T123">
            <v>4.82</v>
          </cell>
          <cell r="U123">
            <v>4.3600000000000003</v>
          </cell>
          <cell r="V123">
            <v>2.585</v>
          </cell>
          <cell r="W123">
            <v>1.99</v>
          </cell>
        </row>
        <row r="124">
          <cell r="A124">
            <v>2.36</v>
          </cell>
          <cell r="H124">
            <v>21.49</v>
          </cell>
          <cell r="I124">
            <v>16.420000000000002</v>
          </cell>
          <cell r="J124">
            <v>11.91</v>
          </cell>
          <cell r="K124">
            <v>7.15</v>
          </cell>
          <cell r="L124">
            <v>5.42</v>
          </cell>
          <cell r="N124">
            <v>6.6</v>
          </cell>
          <cell r="Q124">
            <v>11.31</v>
          </cell>
          <cell r="R124">
            <v>10.73</v>
          </cell>
          <cell r="S124">
            <v>6.33</v>
          </cell>
          <cell r="T124">
            <v>4.9000000000000004</v>
          </cell>
          <cell r="U124">
            <v>4.41</v>
          </cell>
          <cell r="V124">
            <v>2.62</v>
          </cell>
          <cell r="W124">
            <v>2.02</v>
          </cell>
        </row>
        <row r="125">
          <cell r="A125">
            <v>2.38</v>
          </cell>
          <cell r="H125">
            <v>21.75</v>
          </cell>
          <cell r="I125">
            <v>16.62</v>
          </cell>
          <cell r="J125">
            <v>12.11</v>
          </cell>
          <cell r="K125">
            <v>7.27</v>
          </cell>
          <cell r="L125">
            <v>5.51</v>
          </cell>
          <cell r="N125">
            <v>6.65</v>
          </cell>
          <cell r="Q125">
            <v>11.49</v>
          </cell>
          <cell r="R125">
            <v>10.9</v>
          </cell>
          <cell r="S125">
            <v>6.43</v>
          </cell>
          <cell r="T125">
            <v>4.9400000000000004</v>
          </cell>
          <cell r="U125">
            <v>4.4800000000000004</v>
          </cell>
          <cell r="V125">
            <v>2.66</v>
          </cell>
          <cell r="W125">
            <v>2.0449999999999999</v>
          </cell>
        </row>
        <row r="126">
          <cell r="A126">
            <v>2.4</v>
          </cell>
          <cell r="H126">
            <v>22.12</v>
          </cell>
          <cell r="I126">
            <v>16.899999999999999</v>
          </cell>
          <cell r="J126">
            <v>12.31</v>
          </cell>
          <cell r="K126">
            <v>7.4</v>
          </cell>
          <cell r="L126">
            <v>5.57</v>
          </cell>
          <cell r="N126">
            <v>6.7</v>
          </cell>
          <cell r="Q126">
            <v>11.6</v>
          </cell>
          <cell r="R126">
            <v>11.06</v>
          </cell>
          <cell r="S126">
            <v>6.52</v>
          </cell>
          <cell r="T126">
            <v>5.0199999999999996</v>
          </cell>
          <cell r="U126">
            <v>4.55</v>
          </cell>
          <cell r="V126">
            <v>2.7</v>
          </cell>
          <cell r="W126">
            <v>2.0699999999999998</v>
          </cell>
        </row>
        <row r="127">
          <cell r="A127">
            <v>2.42</v>
          </cell>
          <cell r="H127">
            <v>22.49</v>
          </cell>
          <cell r="I127">
            <v>17.18</v>
          </cell>
          <cell r="J127">
            <v>12.46</v>
          </cell>
          <cell r="K127">
            <v>7.48</v>
          </cell>
          <cell r="L127">
            <v>5.67</v>
          </cell>
          <cell r="N127">
            <v>6.75</v>
          </cell>
          <cell r="Q127">
            <v>11.77</v>
          </cell>
          <cell r="R127">
            <v>11.16</v>
          </cell>
          <cell r="S127">
            <v>6.62</v>
          </cell>
          <cell r="T127">
            <v>5.09</v>
          </cell>
          <cell r="U127">
            <v>4.6050000000000004</v>
          </cell>
          <cell r="V127">
            <v>2.73</v>
          </cell>
          <cell r="W127">
            <v>2.105</v>
          </cell>
        </row>
        <row r="128">
          <cell r="A128">
            <v>2.44</v>
          </cell>
          <cell r="H128">
            <v>22.75</v>
          </cell>
          <cell r="I128">
            <v>17.46</v>
          </cell>
          <cell r="J128">
            <v>12.67</v>
          </cell>
          <cell r="K128">
            <v>7.61</v>
          </cell>
          <cell r="L128">
            <v>5.76</v>
          </cell>
          <cell r="N128">
            <v>6.8</v>
          </cell>
          <cell r="Q128">
            <v>11.94</v>
          </cell>
          <cell r="R128">
            <v>11.33</v>
          </cell>
          <cell r="S128">
            <v>6.68</v>
          </cell>
          <cell r="T128">
            <v>5.17</v>
          </cell>
          <cell r="U128">
            <v>4.66</v>
          </cell>
          <cell r="V128">
            <v>2.76</v>
          </cell>
          <cell r="W128">
            <v>2.14</v>
          </cell>
        </row>
        <row r="129">
          <cell r="A129">
            <v>2.46</v>
          </cell>
          <cell r="H129">
            <v>23.12</v>
          </cell>
          <cell r="I129">
            <v>17.66</v>
          </cell>
          <cell r="J129">
            <v>12.87</v>
          </cell>
          <cell r="K129">
            <v>7.73</v>
          </cell>
          <cell r="L129">
            <v>5.83</v>
          </cell>
          <cell r="N129">
            <v>6.85</v>
          </cell>
          <cell r="Q129">
            <v>12.12</v>
          </cell>
          <cell r="R129">
            <v>11.5</v>
          </cell>
          <cell r="S129">
            <v>6.78</v>
          </cell>
          <cell r="T129">
            <v>5.22</v>
          </cell>
          <cell r="U129">
            <v>4.7300000000000004</v>
          </cell>
          <cell r="V129">
            <v>2.8</v>
          </cell>
          <cell r="W129">
            <v>2.165</v>
          </cell>
        </row>
        <row r="130">
          <cell r="A130">
            <v>2.48</v>
          </cell>
          <cell r="H130">
            <v>23.5</v>
          </cell>
          <cell r="I130">
            <v>17.95</v>
          </cell>
          <cell r="J130">
            <v>13.08</v>
          </cell>
          <cell r="K130">
            <v>7.82</v>
          </cell>
          <cell r="L130">
            <v>5.92</v>
          </cell>
          <cell r="N130">
            <v>6.9</v>
          </cell>
          <cell r="Q130">
            <v>12.3</v>
          </cell>
          <cell r="R130">
            <v>11.67</v>
          </cell>
          <cell r="S130">
            <v>6.88</v>
          </cell>
          <cell r="T130">
            <v>5.29</v>
          </cell>
          <cell r="U130">
            <v>4.8</v>
          </cell>
          <cell r="V130">
            <v>2.84</v>
          </cell>
          <cell r="W130">
            <v>2.19</v>
          </cell>
        </row>
        <row r="131">
          <cell r="A131">
            <v>2.5</v>
          </cell>
          <cell r="H131">
            <v>23.8</v>
          </cell>
          <cell r="I131">
            <v>18.239999999999998</v>
          </cell>
          <cell r="J131">
            <v>13.23</v>
          </cell>
          <cell r="K131">
            <v>7.95</v>
          </cell>
          <cell r="L131">
            <v>6.02</v>
          </cell>
          <cell r="N131">
            <v>6.95</v>
          </cell>
          <cell r="Q131">
            <v>12.41</v>
          </cell>
          <cell r="R131">
            <v>11.84</v>
          </cell>
          <cell r="S131">
            <v>6.98</v>
          </cell>
          <cell r="T131">
            <v>5.37</v>
          </cell>
          <cell r="U131">
            <v>4.8550000000000004</v>
          </cell>
          <cell r="V131">
            <v>2.875</v>
          </cell>
          <cell r="W131">
            <v>2.2200000000000002</v>
          </cell>
        </row>
        <row r="132">
          <cell r="A132">
            <v>2.52</v>
          </cell>
          <cell r="H132">
            <v>24.14</v>
          </cell>
          <cell r="I132">
            <v>18.54</v>
          </cell>
          <cell r="J132">
            <v>13.44</v>
          </cell>
          <cell r="K132">
            <v>8.08</v>
          </cell>
          <cell r="L132">
            <v>6.12</v>
          </cell>
          <cell r="N132">
            <v>7</v>
          </cell>
          <cell r="Q132">
            <v>12.59</v>
          </cell>
          <cell r="R132">
            <v>11.94</v>
          </cell>
          <cell r="S132">
            <v>7.08</v>
          </cell>
          <cell r="T132">
            <v>5.45</v>
          </cell>
          <cell r="U132">
            <v>4.91</v>
          </cell>
          <cell r="V132">
            <v>2.91</v>
          </cell>
          <cell r="W132">
            <v>2.25</v>
          </cell>
        </row>
        <row r="133">
          <cell r="A133">
            <v>2.54</v>
          </cell>
          <cell r="H133">
            <v>24.48</v>
          </cell>
          <cell r="I133">
            <v>18.739999999999998</v>
          </cell>
          <cell r="J133">
            <v>13.66</v>
          </cell>
          <cell r="K133">
            <v>8.2100000000000009</v>
          </cell>
          <cell r="L133">
            <v>6.18</v>
          </cell>
          <cell r="N133">
            <v>7.05</v>
          </cell>
          <cell r="Q133">
            <v>12.73</v>
          </cell>
          <cell r="R133">
            <v>12.11</v>
          </cell>
          <cell r="S133">
            <v>7.14</v>
          </cell>
          <cell r="T133">
            <v>5.53</v>
          </cell>
          <cell r="U133">
            <v>4.9800000000000004</v>
          </cell>
          <cell r="V133">
            <v>2.9550000000000001</v>
          </cell>
          <cell r="W133">
            <v>2.2749999999999999</v>
          </cell>
        </row>
        <row r="134">
          <cell r="A134">
            <v>2.56</v>
          </cell>
          <cell r="H134">
            <v>24.81</v>
          </cell>
          <cell r="I134">
            <v>19.03</v>
          </cell>
          <cell r="J134">
            <v>13.8</v>
          </cell>
          <cell r="K134">
            <v>8.2899999999999991</v>
          </cell>
          <cell r="L134">
            <v>6.28</v>
          </cell>
          <cell r="N134">
            <v>7.1</v>
          </cell>
          <cell r="Q134">
            <v>12.88</v>
          </cell>
          <cell r="R134">
            <v>12.28</v>
          </cell>
          <cell r="S134">
            <v>7.24</v>
          </cell>
          <cell r="T134">
            <v>5.57</v>
          </cell>
          <cell r="U134">
            <v>5.05</v>
          </cell>
          <cell r="V134">
            <v>3</v>
          </cell>
          <cell r="W134">
            <v>2.2999999999999998</v>
          </cell>
        </row>
        <row r="135">
          <cell r="A135">
            <v>2.58</v>
          </cell>
          <cell r="H135">
            <v>25.15</v>
          </cell>
          <cell r="I135">
            <v>19.329999999999998</v>
          </cell>
          <cell r="J135">
            <v>14.02</v>
          </cell>
          <cell r="K135">
            <v>8.42</v>
          </cell>
          <cell r="L135">
            <v>6.38</v>
          </cell>
          <cell r="N135">
            <v>7.15</v>
          </cell>
          <cell r="Q135">
            <v>13.04</v>
          </cell>
          <cell r="R135">
            <v>12.46</v>
          </cell>
          <cell r="S135">
            <v>7.35</v>
          </cell>
          <cell r="T135">
            <v>5.65</v>
          </cell>
          <cell r="U135">
            <v>5.1100000000000003</v>
          </cell>
          <cell r="V135">
            <v>3.03</v>
          </cell>
          <cell r="W135">
            <v>2.335</v>
          </cell>
        </row>
        <row r="136">
          <cell r="A136">
            <v>2.6</v>
          </cell>
          <cell r="H136">
            <v>25.48</v>
          </cell>
          <cell r="I136">
            <v>19.54</v>
          </cell>
          <cell r="J136">
            <v>14.24</v>
          </cell>
          <cell r="K136">
            <v>8.56</v>
          </cell>
          <cell r="L136">
            <v>6.45</v>
          </cell>
          <cell r="N136">
            <v>7.2</v>
          </cell>
          <cell r="Q136">
            <v>13.19</v>
          </cell>
          <cell r="R136">
            <v>12.58</v>
          </cell>
          <cell r="S136">
            <v>7.45</v>
          </cell>
          <cell r="T136">
            <v>5.73</v>
          </cell>
          <cell r="U136">
            <v>5.17</v>
          </cell>
          <cell r="V136">
            <v>3.06</v>
          </cell>
          <cell r="W136">
            <v>2.37</v>
          </cell>
        </row>
        <row r="137">
          <cell r="A137">
            <v>2.62</v>
          </cell>
          <cell r="I137">
            <v>19.84</v>
          </cell>
          <cell r="J137">
            <v>14.46</v>
          </cell>
          <cell r="K137">
            <v>8.65</v>
          </cell>
          <cell r="L137">
            <v>6.55</v>
          </cell>
          <cell r="N137">
            <v>7.25</v>
          </cell>
          <cell r="Q137">
            <v>13.35</v>
          </cell>
          <cell r="R137">
            <v>12.73</v>
          </cell>
          <cell r="S137">
            <v>7.55</v>
          </cell>
          <cell r="T137">
            <v>5.81</v>
          </cell>
          <cell r="U137">
            <v>5.24</v>
          </cell>
          <cell r="V137">
            <v>3.105</v>
          </cell>
          <cell r="W137">
            <v>2.395</v>
          </cell>
        </row>
        <row r="138">
          <cell r="A138">
            <v>2.64</v>
          </cell>
          <cell r="I138">
            <v>20.14</v>
          </cell>
          <cell r="J138">
            <v>14.61</v>
          </cell>
          <cell r="K138">
            <v>8.7799999999999994</v>
          </cell>
          <cell r="L138">
            <v>6.65</v>
          </cell>
          <cell r="N138">
            <v>7.3</v>
          </cell>
          <cell r="Q138">
            <v>13.51</v>
          </cell>
          <cell r="R138">
            <v>12.88</v>
          </cell>
          <cell r="S138">
            <v>7.62</v>
          </cell>
          <cell r="T138">
            <v>5.89</v>
          </cell>
          <cell r="U138">
            <v>5.31</v>
          </cell>
          <cell r="V138">
            <v>3.15</v>
          </cell>
          <cell r="W138">
            <v>2.42</v>
          </cell>
        </row>
        <row r="139">
          <cell r="A139">
            <v>2.66</v>
          </cell>
          <cell r="I139">
            <v>20.45</v>
          </cell>
          <cell r="J139">
            <v>14.83</v>
          </cell>
          <cell r="K139">
            <v>8.91</v>
          </cell>
          <cell r="L139">
            <v>6.72</v>
          </cell>
          <cell r="N139">
            <v>7.35</v>
          </cell>
          <cell r="R139">
            <v>13.04</v>
          </cell>
          <cell r="S139">
            <v>7.72</v>
          </cell>
          <cell r="T139">
            <v>5.94</v>
          </cell>
          <cell r="U139">
            <v>5.3849999999999998</v>
          </cell>
          <cell r="V139">
            <v>3.1850000000000001</v>
          </cell>
          <cell r="W139">
            <v>2.4550000000000001</v>
          </cell>
        </row>
        <row r="140">
          <cell r="A140">
            <v>2.68</v>
          </cell>
          <cell r="I140">
            <v>20.65</v>
          </cell>
          <cell r="J140">
            <v>15.05</v>
          </cell>
          <cell r="K140">
            <v>9.0500000000000007</v>
          </cell>
          <cell r="L140">
            <v>6.82</v>
          </cell>
          <cell r="N140">
            <v>7.4</v>
          </cell>
          <cell r="R140">
            <v>13.19</v>
          </cell>
          <cell r="S140">
            <v>7.83</v>
          </cell>
          <cell r="T140">
            <v>6.02</v>
          </cell>
          <cell r="U140">
            <v>5.46</v>
          </cell>
          <cell r="V140">
            <v>3.22</v>
          </cell>
          <cell r="W140">
            <v>2.4900000000000002</v>
          </cell>
        </row>
        <row r="141">
          <cell r="A141">
            <v>2.7</v>
          </cell>
          <cell r="I141">
            <v>20.96</v>
          </cell>
          <cell r="J141">
            <v>15.28</v>
          </cell>
          <cell r="K141">
            <v>9.14</v>
          </cell>
          <cell r="L141">
            <v>6.92</v>
          </cell>
          <cell r="N141">
            <v>7.45</v>
          </cell>
          <cell r="R141">
            <v>13.34</v>
          </cell>
          <cell r="S141">
            <v>7.93</v>
          </cell>
          <cell r="T141">
            <v>6.1</v>
          </cell>
          <cell r="U141">
            <v>5.52</v>
          </cell>
          <cell r="V141">
            <v>3.2650000000000001</v>
          </cell>
          <cell r="W141">
            <v>2.5150000000000001</v>
          </cell>
        </row>
        <row r="142">
          <cell r="A142">
            <v>2.72</v>
          </cell>
          <cell r="I142">
            <v>21.27</v>
          </cell>
          <cell r="J142">
            <v>15.43</v>
          </cell>
          <cell r="K142">
            <v>9.27</v>
          </cell>
          <cell r="L142">
            <v>7.02</v>
          </cell>
          <cell r="N142">
            <v>7.5</v>
          </cell>
          <cell r="S142">
            <v>8.0399999999999991</v>
          </cell>
          <cell r="T142">
            <v>6.18</v>
          </cell>
          <cell r="U142">
            <v>5.58</v>
          </cell>
          <cell r="V142">
            <v>3.31</v>
          </cell>
          <cell r="W142">
            <v>2.54</v>
          </cell>
        </row>
        <row r="143">
          <cell r="A143">
            <v>2.74</v>
          </cell>
          <cell r="I143">
            <v>21.59</v>
          </cell>
          <cell r="J143">
            <v>15.66</v>
          </cell>
          <cell r="K143">
            <v>9.41</v>
          </cell>
          <cell r="L143">
            <v>7.09</v>
          </cell>
          <cell r="N143">
            <v>7.55</v>
          </cell>
          <cell r="S143">
            <v>8.1</v>
          </cell>
          <cell r="T143">
            <v>6.23</v>
          </cell>
          <cell r="U143">
            <v>5.6550000000000002</v>
          </cell>
          <cell r="V143">
            <v>3.3450000000000002</v>
          </cell>
          <cell r="W143">
            <v>2.5750000000000002</v>
          </cell>
        </row>
        <row r="144">
          <cell r="A144">
            <v>2.76</v>
          </cell>
          <cell r="I144">
            <v>21.79</v>
          </cell>
          <cell r="J144">
            <v>15.89</v>
          </cell>
          <cell r="K144">
            <v>9.5</v>
          </cell>
          <cell r="L144">
            <v>7.2</v>
          </cell>
          <cell r="N144">
            <v>7.6</v>
          </cell>
          <cell r="S144">
            <v>8.2100000000000009</v>
          </cell>
          <cell r="T144">
            <v>6.32</v>
          </cell>
          <cell r="U144">
            <v>5.73</v>
          </cell>
          <cell r="V144">
            <v>3.38</v>
          </cell>
          <cell r="W144">
            <v>2.61</v>
          </cell>
        </row>
        <row r="145">
          <cell r="A145">
            <v>2.78</v>
          </cell>
          <cell r="I145">
            <v>22.11</v>
          </cell>
          <cell r="J145">
            <v>16.12</v>
          </cell>
          <cell r="K145">
            <v>9.64</v>
          </cell>
          <cell r="L145">
            <v>7.3</v>
          </cell>
          <cell r="N145">
            <v>7.65</v>
          </cell>
          <cell r="S145">
            <v>8.32</v>
          </cell>
          <cell r="T145">
            <v>6.4</v>
          </cell>
          <cell r="U145">
            <v>5.79</v>
          </cell>
          <cell r="V145">
            <v>3.4249999999999998</v>
          </cell>
          <cell r="W145">
            <v>2.64</v>
          </cell>
        </row>
        <row r="146">
          <cell r="A146">
            <v>2.8</v>
          </cell>
          <cell r="I146">
            <v>22.38</v>
          </cell>
          <cell r="J146">
            <v>16.27</v>
          </cell>
          <cell r="K146">
            <v>9.7799999999999994</v>
          </cell>
          <cell r="L146">
            <v>7.41</v>
          </cell>
          <cell r="N146">
            <v>7.7</v>
          </cell>
          <cell r="S146">
            <v>8.43</v>
          </cell>
          <cell r="T146">
            <v>6.48</v>
          </cell>
          <cell r="U146">
            <v>5.85</v>
          </cell>
          <cell r="V146">
            <v>3.47</v>
          </cell>
          <cell r="W146">
            <v>2.67</v>
          </cell>
        </row>
        <row r="147">
          <cell r="A147">
            <v>2.82</v>
          </cell>
          <cell r="I147">
            <v>22.66</v>
          </cell>
          <cell r="J147">
            <v>16.5</v>
          </cell>
          <cell r="K147">
            <v>9.92</v>
          </cell>
          <cell r="L147">
            <v>7.47</v>
          </cell>
          <cell r="N147">
            <v>7.75</v>
          </cell>
          <cell r="S147">
            <v>8.5399999999999991</v>
          </cell>
          <cell r="T147">
            <v>6.57</v>
          </cell>
          <cell r="U147">
            <v>5.9249999999999998</v>
          </cell>
          <cell r="V147">
            <v>3.5150000000000001</v>
          </cell>
          <cell r="W147">
            <v>2.7050000000000001</v>
          </cell>
        </row>
        <row r="148">
          <cell r="A148">
            <v>2.84</v>
          </cell>
          <cell r="I148">
            <v>22.94</v>
          </cell>
          <cell r="J148">
            <v>16.739999999999998</v>
          </cell>
          <cell r="K148">
            <v>10.01</v>
          </cell>
          <cell r="L148">
            <v>7.58</v>
          </cell>
          <cell r="N148">
            <v>7.8</v>
          </cell>
          <cell r="S148">
            <v>8.6</v>
          </cell>
          <cell r="T148">
            <v>6.65</v>
          </cell>
          <cell r="U148">
            <v>6</v>
          </cell>
          <cell r="V148">
            <v>3.56</v>
          </cell>
          <cell r="W148">
            <v>2.74</v>
          </cell>
        </row>
        <row r="149">
          <cell r="A149">
            <v>2.86</v>
          </cell>
          <cell r="I149">
            <v>23.22</v>
          </cell>
          <cell r="J149">
            <v>16.97</v>
          </cell>
          <cell r="K149">
            <v>10.15</v>
          </cell>
          <cell r="L149">
            <v>7.69</v>
          </cell>
          <cell r="N149">
            <v>7.85</v>
          </cell>
          <cell r="S149">
            <v>8.7100000000000009</v>
          </cell>
          <cell r="T149">
            <v>6.7</v>
          </cell>
          <cell r="U149">
            <v>6.0750000000000002</v>
          </cell>
          <cell r="V149">
            <v>3.5950000000000002</v>
          </cell>
          <cell r="W149">
            <v>2.7650000000000001</v>
          </cell>
        </row>
        <row r="150">
          <cell r="A150">
            <v>2.88</v>
          </cell>
          <cell r="I150">
            <v>23.5</v>
          </cell>
          <cell r="J150">
            <v>17.13</v>
          </cell>
          <cell r="K150">
            <v>10.29</v>
          </cell>
          <cell r="L150">
            <v>7.8</v>
          </cell>
          <cell r="N150">
            <v>7.9</v>
          </cell>
          <cell r="S150">
            <v>8.82</v>
          </cell>
          <cell r="T150">
            <v>6.79</v>
          </cell>
          <cell r="U150">
            <v>6.15</v>
          </cell>
          <cell r="V150">
            <v>3.63</v>
          </cell>
          <cell r="W150">
            <v>2.79</v>
          </cell>
        </row>
        <row r="151">
          <cell r="A151">
            <v>2.9</v>
          </cell>
          <cell r="I151">
            <v>23.78</v>
          </cell>
          <cell r="J151">
            <v>17.36</v>
          </cell>
          <cell r="K151">
            <v>10.44</v>
          </cell>
          <cell r="L151">
            <v>7.87</v>
          </cell>
          <cell r="N151">
            <v>7.95</v>
          </cell>
          <cell r="S151">
            <v>8.93</v>
          </cell>
          <cell r="T151">
            <v>6.87</v>
          </cell>
          <cell r="U151">
            <v>6.2149999999999999</v>
          </cell>
          <cell r="V151">
            <v>3.6749999999999998</v>
          </cell>
          <cell r="W151">
            <v>2.8250000000000002</v>
          </cell>
        </row>
        <row r="152">
          <cell r="A152">
            <v>2.92</v>
          </cell>
          <cell r="I152">
            <v>24.06</v>
          </cell>
          <cell r="J152">
            <v>17.600000000000001</v>
          </cell>
          <cell r="K152">
            <v>10.53</v>
          </cell>
          <cell r="L152">
            <v>7.97</v>
          </cell>
          <cell r="N152">
            <v>8</v>
          </cell>
          <cell r="S152">
            <v>9.0500000000000007</v>
          </cell>
          <cell r="T152">
            <v>6.96</v>
          </cell>
          <cell r="U152">
            <v>6.28</v>
          </cell>
          <cell r="V152">
            <v>3.72</v>
          </cell>
          <cell r="W152">
            <v>2.86</v>
          </cell>
        </row>
        <row r="153">
          <cell r="A153">
            <v>2.94</v>
          </cell>
          <cell r="J153">
            <v>17.850000000000001</v>
          </cell>
          <cell r="K153">
            <v>10.67</v>
          </cell>
          <cell r="L153">
            <v>8.08</v>
          </cell>
          <cell r="N153">
            <v>8.0500000000000007</v>
          </cell>
          <cell r="S153">
            <v>9.11</v>
          </cell>
          <cell r="T153">
            <v>7.05</v>
          </cell>
          <cell r="U153">
            <v>6.3550000000000004</v>
          </cell>
          <cell r="V153">
            <v>3.7549999999999999</v>
          </cell>
          <cell r="W153">
            <v>2.895</v>
          </cell>
        </row>
        <row r="154">
          <cell r="A154">
            <v>2.96</v>
          </cell>
          <cell r="J154">
            <v>18.09</v>
          </cell>
          <cell r="K154">
            <v>10.82</v>
          </cell>
          <cell r="L154">
            <v>8.19</v>
          </cell>
          <cell r="N154">
            <v>8.1</v>
          </cell>
          <cell r="S154">
            <v>9.2200000000000006</v>
          </cell>
          <cell r="T154">
            <v>7.09</v>
          </cell>
          <cell r="U154">
            <v>6.43</v>
          </cell>
          <cell r="V154">
            <v>3.79</v>
          </cell>
          <cell r="W154">
            <v>2.93</v>
          </cell>
        </row>
        <row r="155">
          <cell r="A155">
            <v>2.98</v>
          </cell>
          <cell r="J155">
            <v>18.239999999999998</v>
          </cell>
          <cell r="K155">
            <v>10.97</v>
          </cell>
          <cell r="L155">
            <v>8.26</v>
          </cell>
          <cell r="N155">
            <v>8.15</v>
          </cell>
          <cell r="S155">
            <v>9.34</v>
          </cell>
          <cell r="T155">
            <v>7.18</v>
          </cell>
          <cell r="U155">
            <v>6.4950000000000001</v>
          </cell>
          <cell r="V155">
            <v>3.84</v>
          </cell>
          <cell r="W155">
            <v>2.96</v>
          </cell>
        </row>
        <row r="156">
          <cell r="A156">
            <v>3</v>
          </cell>
          <cell r="J156">
            <v>18.489999999999998</v>
          </cell>
          <cell r="K156">
            <v>11.11</v>
          </cell>
          <cell r="L156">
            <v>8.3800000000000008</v>
          </cell>
          <cell r="N156">
            <v>8.1999999999999993</v>
          </cell>
          <cell r="S156">
            <v>9.4499999999999993</v>
          </cell>
          <cell r="T156">
            <v>7.27</v>
          </cell>
          <cell r="U156">
            <v>6.56</v>
          </cell>
          <cell r="V156">
            <v>3.89</v>
          </cell>
          <cell r="W156">
            <v>2.99</v>
          </cell>
        </row>
        <row r="157">
          <cell r="A157">
            <v>3.02</v>
          </cell>
          <cell r="J157">
            <v>18.739999999999998</v>
          </cell>
          <cell r="K157">
            <v>11.21</v>
          </cell>
          <cell r="L157">
            <v>8.49</v>
          </cell>
          <cell r="N157">
            <v>8.25</v>
          </cell>
          <cell r="S157">
            <v>9.57</v>
          </cell>
          <cell r="T157">
            <v>7.36</v>
          </cell>
          <cell r="U157">
            <v>6.64</v>
          </cell>
          <cell r="V157">
            <v>3.9350000000000001</v>
          </cell>
          <cell r="W157">
            <v>3.0249999999999999</v>
          </cell>
        </row>
        <row r="158">
          <cell r="A158">
            <v>3.04</v>
          </cell>
          <cell r="J158">
            <v>18.989999999999998</v>
          </cell>
          <cell r="K158">
            <v>11.35</v>
          </cell>
          <cell r="L158">
            <v>8.6</v>
          </cell>
          <cell r="N158">
            <v>8.3000000000000007</v>
          </cell>
          <cell r="S158">
            <v>9.68</v>
          </cell>
          <cell r="T158">
            <v>7.45</v>
          </cell>
          <cell r="U158">
            <v>6.72</v>
          </cell>
          <cell r="V158">
            <v>3.98</v>
          </cell>
          <cell r="W158">
            <v>3.06</v>
          </cell>
        </row>
        <row r="159">
          <cell r="A159">
            <v>3.06</v>
          </cell>
          <cell r="J159">
            <v>19.14</v>
          </cell>
          <cell r="K159">
            <v>11.5</v>
          </cell>
          <cell r="L159">
            <v>8.67</v>
          </cell>
          <cell r="N159">
            <v>8.35</v>
          </cell>
          <cell r="S159">
            <v>9.74</v>
          </cell>
          <cell r="T159">
            <v>7.54</v>
          </cell>
          <cell r="U159">
            <v>6.8</v>
          </cell>
          <cell r="V159">
            <v>4.0199999999999996</v>
          </cell>
          <cell r="W159">
            <v>3.09</v>
          </cell>
        </row>
        <row r="160">
          <cell r="A160">
            <v>3.08</v>
          </cell>
          <cell r="J160">
            <v>19.39</v>
          </cell>
          <cell r="K160">
            <v>11.66</v>
          </cell>
          <cell r="L160">
            <v>8.7799999999999994</v>
          </cell>
          <cell r="N160">
            <v>8.4</v>
          </cell>
          <cell r="S160">
            <v>9.86</v>
          </cell>
          <cell r="T160">
            <v>7.59</v>
          </cell>
          <cell r="U160">
            <v>6.88</v>
          </cell>
          <cell r="V160">
            <v>4.0599999999999996</v>
          </cell>
          <cell r="W160">
            <v>3.12</v>
          </cell>
        </row>
        <row r="161">
          <cell r="A161">
            <v>3.1</v>
          </cell>
          <cell r="J161">
            <v>19.64</v>
          </cell>
          <cell r="K161">
            <v>11.75</v>
          </cell>
          <cell r="L161">
            <v>8.9</v>
          </cell>
          <cell r="N161">
            <v>8.4499999999999993</v>
          </cell>
          <cell r="S161">
            <v>9.98</v>
          </cell>
          <cell r="T161">
            <v>7.68</v>
          </cell>
          <cell r="U161">
            <v>6.9450000000000003</v>
          </cell>
          <cell r="V161">
            <v>4.1100000000000003</v>
          </cell>
          <cell r="W161">
            <v>3.16</v>
          </cell>
        </row>
        <row r="162">
          <cell r="A162">
            <v>3.12</v>
          </cell>
          <cell r="J162">
            <v>19.899999999999999</v>
          </cell>
          <cell r="K162">
            <v>11.9</v>
          </cell>
          <cell r="L162">
            <v>9.01</v>
          </cell>
          <cell r="N162">
            <v>8.5</v>
          </cell>
          <cell r="S162">
            <v>10.1</v>
          </cell>
          <cell r="T162">
            <v>7.77</v>
          </cell>
          <cell r="U162">
            <v>7.01</v>
          </cell>
          <cell r="V162">
            <v>4.16</v>
          </cell>
          <cell r="W162">
            <v>3.2</v>
          </cell>
        </row>
        <row r="163">
          <cell r="A163">
            <v>3.14</v>
          </cell>
          <cell r="J163">
            <v>20.149999999999999</v>
          </cell>
          <cell r="K163">
            <v>12.05</v>
          </cell>
          <cell r="L163">
            <v>9.08</v>
          </cell>
          <cell r="N163">
            <v>8.5500000000000007</v>
          </cell>
          <cell r="S163">
            <v>10.220000000000001</v>
          </cell>
          <cell r="T163">
            <v>7.86</v>
          </cell>
          <cell r="U163">
            <v>7.09</v>
          </cell>
          <cell r="V163">
            <v>4.1950000000000003</v>
          </cell>
          <cell r="W163">
            <v>3.2349999999999999</v>
          </cell>
        </row>
        <row r="164">
          <cell r="A164">
            <v>3.16</v>
          </cell>
          <cell r="J164">
            <v>20.309999999999999</v>
          </cell>
          <cell r="K164">
            <v>12.21</v>
          </cell>
          <cell r="L164">
            <v>9.1999999999999993</v>
          </cell>
          <cell r="N164">
            <v>8.6</v>
          </cell>
          <cell r="S164">
            <v>10.34</v>
          </cell>
          <cell r="T164">
            <v>7.95</v>
          </cell>
          <cell r="U164">
            <v>7.17</v>
          </cell>
          <cell r="V164">
            <v>4.2300000000000004</v>
          </cell>
          <cell r="W164">
            <v>3.27</v>
          </cell>
        </row>
        <row r="165">
          <cell r="A165">
            <v>3.18</v>
          </cell>
          <cell r="J165">
            <v>20.56</v>
          </cell>
          <cell r="K165">
            <v>12.36</v>
          </cell>
          <cell r="L165">
            <v>9.32</v>
          </cell>
          <cell r="N165">
            <v>8.65</v>
          </cell>
          <cell r="S165">
            <v>10.4</v>
          </cell>
          <cell r="T165">
            <v>8</v>
          </cell>
          <cell r="U165">
            <v>7.2549999999999999</v>
          </cell>
          <cell r="V165">
            <v>4.28</v>
          </cell>
          <cell r="W165">
            <v>3.3</v>
          </cell>
        </row>
        <row r="166">
          <cell r="A166">
            <v>3.2</v>
          </cell>
          <cell r="J166">
            <v>20.78</v>
          </cell>
          <cell r="K166">
            <v>12.45</v>
          </cell>
          <cell r="L166">
            <v>9.43</v>
          </cell>
          <cell r="N166">
            <v>8.6999999999999993</v>
          </cell>
          <cell r="S166">
            <v>10.52</v>
          </cell>
          <cell r="T166">
            <v>8.09</v>
          </cell>
          <cell r="U166">
            <v>7.34</v>
          </cell>
          <cell r="V166">
            <v>4.33</v>
          </cell>
          <cell r="W166">
            <v>3.33</v>
          </cell>
        </row>
        <row r="167">
          <cell r="A167">
            <v>3.22</v>
          </cell>
          <cell r="J167">
            <v>21.01</v>
          </cell>
          <cell r="K167">
            <v>12.61</v>
          </cell>
          <cell r="L167">
            <v>9.5500000000000007</v>
          </cell>
          <cell r="N167">
            <v>8.75</v>
          </cell>
          <cell r="S167">
            <v>10.64</v>
          </cell>
          <cell r="T167">
            <v>8.19</v>
          </cell>
          <cell r="U167">
            <v>7.4050000000000002</v>
          </cell>
          <cell r="V167">
            <v>4.38</v>
          </cell>
          <cell r="W167">
            <v>3.37</v>
          </cell>
        </row>
        <row r="168">
          <cell r="A168">
            <v>3.24</v>
          </cell>
          <cell r="J168">
            <v>21.24</v>
          </cell>
          <cell r="K168">
            <v>12.77</v>
          </cell>
          <cell r="L168">
            <v>9.6199999999999992</v>
          </cell>
          <cell r="N168">
            <v>8.8000000000000007</v>
          </cell>
          <cell r="S168">
            <v>10.76</v>
          </cell>
          <cell r="T168">
            <v>8.2799999999999994</v>
          </cell>
          <cell r="U168">
            <v>7.47</v>
          </cell>
          <cell r="V168">
            <v>4.43</v>
          </cell>
          <cell r="W168">
            <v>3.41</v>
          </cell>
        </row>
        <row r="169">
          <cell r="A169">
            <v>3.26</v>
          </cell>
          <cell r="J169">
            <v>21.47</v>
          </cell>
          <cell r="K169">
            <v>12.93</v>
          </cell>
          <cell r="L169">
            <v>9.74</v>
          </cell>
          <cell r="N169">
            <v>8.85</v>
          </cell>
          <cell r="S169">
            <v>10.88</v>
          </cell>
          <cell r="T169">
            <v>8.3699999999999992</v>
          </cell>
          <cell r="U169">
            <v>7.5549999999999997</v>
          </cell>
          <cell r="V169">
            <v>4.47</v>
          </cell>
          <cell r="W169">
            <v>3.4449999999999998</v>
          </cell>
        </row>
        <row r="170">
          <cell r="A170">
            <v>3.28</v>
          </cell>
          <cell r="J170">
            <v>21.69</v>
          </cell>
          <cell r="K170">
            <v>13.08</v>
          </cell>
          <cell r="L170">
            <v>9.86</v>
          </cell>
          <cell r="N170">
            <v>8.9</v>
          </cell>
          <cell r="S170">
            <v>10.96</v>
          </cell>
          <cell r="T170">
            <v>8.4700000000000006</v>
          </cell>
          <cell r="U170">
            <v>7.64</v>
          </cell>
          <cell r="V170">
            <v>4.51</v>
          </cell>
          <cell r="W170">
            <v>3.48</v>
          </cell>
        </row>
        <row r="171">
          <cell r="A171">
            <v>3.3</v>
          </cell>
          <cell r="K171">
            <v>13.18</v>
          </cell>
          <cell r="L171">
            <v>9.98</v>
          </cell>
          <cell r="N171">
            <v>8.9499999999999993</v>
          </cell>
          <cell r="S171">
            <v>11.07</v>
          </cell>
          <cell r="T171">
            <v>8.56</v>
          </cell>
          <cell r="U171">
            <v>7.7249999999999996</v>
          </cell>
          <cell r="V171">
            <v>4.5599999999999996</v>
          </cell>
          <cell r="W171">
            <v>3.51</v>
          </cell>
        </row>
        <row r="172">
          <cell r="A172">
            <v>3.32</v>
          </cell>
          <cell r="K172">
            <v>13.34</v>
          </cell>
          <cell r="L172">
            <v>10.050000000000001</v>
          </cell>
          <cell r="N172">
            <v>9</v>
          </cell>
          <cell r="S172">
            <v>11.18</v>
          </cell>
          <cell r="T172">
            <v>8.61</v>
          </cell>
          <cell r="U172">
            <v>7.81</v>
          </cell>
          <cell r="V172">
            <v>4.6100000000000003</v>
          </cell>
          <cell r="W172">
            <v>3.54</v>
          </cell>
        </row>
        <row r="173">
          <cell r="A173">
            <v>3.34</v>
          </cell>
          <cell r="K173">
            <v>13.5</v>
          </cell>
          <cell r="L173">
            <v>10.18</v>
          </cell>
          <cell r="N173">
            <v>9.0500000000000007</v>
          </cell>
          <cell r="S173">
            <v>11.29</v>
          </cell>
          <cell r="T173">
            <v>8.7100000000000009</v>
          </cell>
          <cell r="U173">
            <v>7.875</v>
          </cell>
          <cell r="V173">
            <v>4.66</v>
          </cell>
          <cell r="W173">
            <v>3.58</v>
          </cell>
        </row>
        <row r="174">
          <cell r="A174">
            <v>3.36</v>
          </cell>
          <cell r="K174">
            <v>13.66</v>
          </cell>
          <cell r="L174">
            <v>10.3</v>
          </cell>
          <cell r="N174">
            <v>9.1</v>
          </cell>
          <cell r="S174">
            <v>11.39</v>
          </cell>
          <cell r="T174">
            <v>8.8000000000000007</v>
          </cell>
          <cell r="U174">
            <v>7.94</v>
          </cell>
          <cell r="V174">
            <v>4.71</v>
          </cell>
          <cell r="W174">
            <v>3.62</v>
          </cell>
        </row>
        <row r="175">
          <cell r="A175">
            <v>3.38</v>
          </cell>
          <cell r="K175">
            <v>13.82</v>
          </cell>
          <cell r="L175">
            <v>10.42</v>
          </cell>
          <cell r="N175">
            <v>9.15</v>
          </cell>
          <cell r="S175">
            <v>11.5</v>
          </cell>
          <cell r="T175">
            <v>8.9</v>
          </cell>
          <cell r="U175">
            <v>8.0250000000000004</v>
          </cell>
          <cell r="V175">
            <v>4.75</v>
          </cell>
          <cell r="W175">
            <v>3.66</v>
          </cell>
        </row>
        <row r="176">
          <cell r="A176">
            <v>3.4</v>
          </cell>
          <cell r="K176">
            <v>13.92</v>
          </cell>
          <cell r="L176">
            <v>10.54</v>
          </cell>
          <cell r="N176">
            <v>9.1999999999999993</v>
          </cell>
          <cell r="S176">
            <v>11.61</v>
          </cell>
          <cell r="T176">
            <v>9</v>
          </cell>
          <cell r="U176">
            <v>8.11</v>
          </cell>
          <cell r="V176">
            <v>4.79</v>
          </cell>
          <cell r="W176">
            <v>3.7</v>
          </cell>
        </row>
        <row r="177">
          <cell r="A177">
            <v>3.42</v>
          </cell>
          <cell r="K177">
            <v>14.08</v>
          </cell>
          <cell r="L177">
            <v>10.61</v>
          </cell>
          <cell r="N177">
            <v>9.25</v>
          </cell>
          <cell r="T177">
            <v>9.1</v>
          </cell>
          <cell r="U177">
            <v>8.1999999999999993</v>
          </cell>
          <cell r="V177">
            <v>4.84</v>
          </cell>
          <cell r="W177">
            <v>3.73</v>
          </cell>
        </row>
        <row r="178">
          <cell r="A178">
            <v>3.44</v>
          </cell>
          <cell r="K178">
            <v>14.25</v>
          </cell>
          <cell r="L178">
            <v>10.74</v>
          </cell>
          <cell r="N178">
            <v>9.3000000000000007</v>
          </cell>
          <cell r="T178">
            <v>9.14</v>
          </cell>
          <cell r="U178">
            <v>8.2899999999999991</v>
          </cell>
          <cell r="V178">
            <v>4.8899999999999997</v>
          </cell>
          <cell r="W178">
            <v>3.76</v>
          </cell>
        </row>
        <row r="179">
          <cell r="A179">
            <v>3.46</v>
          </cell>
          <cell r="K179">
            <v>14.41</v>
          </cell>
          <cell r="L179">
            <v>10.86</v>
          </cell>
          <cell r="N179">
            <v>9.35</v>
          </cell>
          <cell r="T179">
            <v>9.24</v>
          </cell>
          <cell r="U179">
            <v>8.3800000000000008</v>
          </cell>
          <cell r="V179">
            <v>4.9450000000000003</v>
          </cell>
          <cell r="W179">
            <v>3.8</v>
          </cell>
        </row>
        <row r="180">
          <cell r="A180">
            <v>3.48</v>
          </cell>
          <cell r="K180">
            <v>14.58</v>
          </cell>
          <cell r="L180">
            <v>10.99</v>
          </cell>
          <cell r="N180">
            <v>9.4</v>
          </cell>
          <cell r="T180">
            <v>9.34</v>
          </cell>
          <cell r="U180">
            <v>8.4700000000000006</v>
          </cell>
          <cell r="V180">
            <v>5</v>
          </cell>
          <cell r="W180">
            <v>3.84</v>
          </cell>
        </row>
        <row r="181">
          <cell r="A181">
            <v>3.5</v>
          </cell>
          <cell r="K181">
            <v>14.67</v>
          </cell>
          <cell r="L181">
            <v>11.12</v>
          </cell>
          <cell r="N181">
            <v>9.4499999999999993</v>
          </cell>
          <cell r="T181">
            <v>9.44</v>
          </cell>
          <cell r="U181">
            <v>8.5350000000000001</v>
          </cell>
          <cell r="V181">
            <v>5.04</v>
          </cell>
          <cell r="W181">
            <v>3.8849999999999998</v>
          </cell>
        </row>
        <row r="182">
          <cell r="A182">
            <v>3.52</v>
          </cell>
          <cell r="K182">
            <v>14.84</v>
          </cell>
          <cell r="L182">
            <v>11.19</v>
          </cell>
          <cell r="N182">
            <v>9.5</v>
          </cell>
          <cell r="T182">
            <v>9.5399999999999991</v>
          </cell>
          <cell r="U182">
            <v>8.6</v>
          </cell>
          <cell r="V182">
            <v>5.08</v>
          </cell>
          <cell r="W182">
            <v>3.93</v>
          </cell>
        </row>
        <row r="183">
          <cell r="A183">
            <v>3.54</v>
          </cell>
          <cell r="K183">
            <v>15.01</v>
          </cell>
          <cell r="L183">
            <v>11.31</v>
          </cell>
          <cell r="N183">
            <v>9.5500000000000007</v>
          </cell>
          <cell r="T183">
            <v>9.64</v>
          </cell>
          <cell r="U183">
            <v>8.6950000000000003</v>
          </cell>
          <cell r="V183">
            <v>5.13</v>
          </cell>
          <cell r="W183">
            <v>3.96</v>
          </cell>
        </row>
        <row r="184">
          <cell r="A184">
            <v>3.56</v>
          </cell>
          <cell r="K184">
            <v>15.18</v>
          </cell>
          <cell r="L184">
            <v>11.44</v>
          </cell>
          <cell r="N184">
            <v>9.6</v>
          </cell>
          <cell r="T184">
            <v>9.74</v>
          </cell>
          <cell r="U184">
            <v>8.7899999999999991</v>
          </cell>
          <cell r="V184">
            <v>5.18</v>
          </cell>
          <cell r="W184">
            <v>3.99</v>
          </cell>
        </row>
        <row r="185">
          <cell r="A185">
            <v>3.58</v>
          </cell>
          <cell r="K185">
            <v>15.35</v>
          </cell>
          <cell r="L185">
            <v>11.57</v>
          </cell>
          <cell r="N185">
            <v>9.65</v>
          </cell>
          <cell r="T185">
            <v>9.7899999999999991</v>
          </cell>
          <cell r="U185">
            <v>8.8800000000000008</v>
          </cell>
          <cell r="V185">
            <v>5.2350000000000003</v>
          </cell>
          <cell r="W185">
            <v>4.03</v>
          </cell>
        </row>
        <row r="186">
          <cell r="A186">
            <v>3.6</v>
          </cell>
          <cell r="K186">
            <v>15.44</v>
          </cell>
          <cell r="L186">
            <v>11.7</v>
          </cell>
          <cell r="N186">
            <v>9.6999999999999993</v>
          </cell>
          <cell r="T186">
            <v>9.89</v>
          </cell>
          <cell r="U186">
            <v>8.9700000000000006</v>
          </cell>
          <cell r="V186">
            <v>5.29</v>
          </cell>
          <cell r="W186">
            <v>4.07</v>
          </cell>
        </row>
        <row r="187">
          <cell r="A187">
            <v>3.62</v>
          </cell>
          <cell r="K187">
            <v>15.61</v>
          </cell>
          <cell r="L187">
            <v>11.83</v>
          </cell>
          <cell r="N187">
            <v>9.75</v>
          </cell>
          <cell r="T187">
            <v>9.99</v>
          </cell>
          <cell r="U187">
            <v>9.0350000000000001</v>
          </cell>
          <cell r="V187">
            <v>5.3449999999999998</v>
          </cell>
          <cell r="W187">
            <v>4.1100000000000003</v>
          </cell>
        </row>
        <row r="188">
          <cell r="A188">
            <v>3.64</v>
          </cell>
          <cell r="K188">
            <v>15.79</v>
          </cell>
          <cell r="L188">
            <v>11.9</v>
          </cell>
          <cell r="N188">
            <v>9.8000000000000007</v>
          </cell>
          <cell r="T188">
            <v>10.09</v>
          </cell>
          <cell r="U188">
            <v>9.1</v>
          </cell>
          <cell r="V188">
            <v>5.4</v>
          </cell>
          <cell r="W188">
            <v>4.1500000000000004</v>
          </cell>
        </row>
        <row r="189">
          <cell r="A189">
            <v>3.66</v>
          </cell>
          <cell r="K189">
            <v>15.96</v>
          </cell>
          <cell r="L189">
            <v>12.03</v>
          </cell>
          <cell r="N189">
            <v>9.85</v>
          </cell>
          <cell r="T189">
            <v>10.199999999999999</v>
          </cell>
          <cell r="U189">
            <v>9.1950000000000003</v>
          </cell>
          <cell r="V189">
            <v>5.44</v>
          </cell>
          <cell r="W189">
            <v>4.1849999999999996</v>
          </cell>
        </row>
        <row r="190">
          <cell r="A190">
            <v>3.68</v>
          </cell>
          <cell r="K190">
            <v>16.14</v>
          </cell>
          <cell r="L190">
            <v>12.16</v>
          </cell>
          <cell r="N190">
            <v>9.9</v>
          </cell>
          <cell r="T190">
            <v>10.3</v>
          </cell>
          <cell r="U190">
            <v>9.2899999999999991</v>
          </cell>
          <cell r="V190">
            <v>5.48</v>
          </cell>
          <cell r="W190">
            <v>4.22</v>
          </cell>
        </row>
        <row r="191">
          <cell r="A191">
            <v>3.7</v>
          </cell>
          <cell r="K191">
            <v>16.309999999999999</v>
          </cell>
          <cell r="L191">
            <v>12.3</v>
          </cell>
          <cell r="N191">
            <v>9.9499999999999993</v>
          </cell>
          <cell r="T191">
            <v>10.37</v>
          </cell>
          <cell r="U191">
            <v>9.3849999999999998</v>
          </cell>
          <cell r="V191">
            <v>5.5350000000000001</v>
          </cell>
          <cell r="W191">
            <v>4.26</v>
          </cell>
        </row>
        <row r="192">
          <cell r="A192">
            <v>3.72</v>
          </cell>
          <cell r="K192">
            <v>16.399999999999999</v>
          </cell>
          <cell r="L192">
            <v>12.43</v>
          </cell>
          <cell r="N192">
            <v>10</v>
          </cell>
          <cell r="T192">
            <v>10.46</v>
          </cell>
          <cell r="U192">
            <v>9.48</v>
          </cell>
          <cell r="V192">
            <v>5.59</v>
          </cell>
          <cell r="W192">
            <v>4.3</v>
          </cell>
        </row>
        <row r="193">
          <cell r="A193">
            <v>3.74</v>
          </cell>
          <cell r="K193">
            <v>16.579999999999998</v>
          </cell>
          <cell r="L193">
            <v>12.5</v>
          </cell>
          <cell r="N193">
            <v>10.050000000000001</v>
          </cell>
          <cell r="T193">
            <v>10.56</v>
          </cell>
          <cell r="U193">
            <v>9.5749999999999993</v>
          </cell>
          <cell r="V193">
            <v>5.6449999999999996</v>
          </cell>
          <cell r="W193">
            <v>4.3449999999999998</v>
          </cell>
        </row>
        <row r="194">
          <cell r="A194">
            <v>3.76</v>
          </cell>
          <cell r="K194">
            <v>16.760000000000002</v>
          </cell>
          <cell r="L194">
            <v>12.63</v>
          </cell>
          <cell r="N194">
            <v>10.1</v>
          </cell>
          <cell r="T194">
            <v>10.65</v>
          </cell>
          <cell r="U194">
            <v>9.67</v>
          </cell>
          <cell r="V194">
            <v>5.7</v>
          </cell>
          <cell r="W194">
            <v>4.3899999999999997</v>
          </cell>
        </row>
        <row r="195">
          <cell r="A195">
            <v>3.78</v>
          </cell>
          <cell r="K195">
            <v>16.940000000000001</v>
          </cell>
          <cell r="L195">
            <v>12.77</v>
          </cell>
          <cell r="N195">
            <v>10.15</v>
          </cell>
          <cell r="U195">
            <v>9.7349999999999994</v>
          </cell>
          <cell r="V195">
            <v>5.74</v>
          </cell>
          <cell r="W195">
            <v>4.4349999999999996</v>
          </cell>
        </row>
        <row r="196">
          <cell r="A196">
            <v>3.8</v>
          </cell>
          <cell r="K196">
            <v>17.12</v>
          </cell>
          <cell r="L196">
            <v>12.9</v>
          </cell>
          <cell r="N196">
            <v>10.199999999999999</v>
          </cell>
          <cell r="U196">
            <v>9.8000000000000007</v>
          </cell>
          <cell r="V196">
            <v>5.78</v>
          </cell>
          <cell r="W196">
            <v>4.4800000000000004</v>
          </cell>
        </row>
        <row r="197">
          <cell r="A197">
            <v>3.82</v>
          </cell>
          <cell r="K197">
            <v>17.3</v>
          </cell>
          <cell r="L197">
            <v>13.04</v>
          </cell>
          <cell r="N197">
            <v>10.25</v>
          </cell>
          <cell r="U197">
            <v>9.9</v>
          </cell>
          <cell r="V197">
            <v>5.84</v>
          </cell>
          <cell r="W197">
            <v>4.51</v>
          </cell>
        </row>
        <row r="198">
          <cell r="A198">
            <v>3.84</v>
          </cell>
          <cell r="K198">
            <v>17.39</v>
          </cell>
          <cell r="L198">
            <v>13.18</v>
          </cell>
          <cell r="N198">
            <v>10.3</v>
          </cell>
          <cell r="U198">
            <v>10</v>
          </cell>
          <cell r="V198">
            <v>5.9</v>
          </cell>
          <cell r="W198">
            <v>4.54</v>
          </cell>
        </row>
        <row r="199">
          <cell r="A199">
            <v>3.86</v>
          </cell>
          <cell r="K199">
            <v>17.57</v>
          </cell>
          <cell r="L199">
            <v>13.25</v>
          </cell>
          <cell r="N199">
            <v>10.35</v>
          </cell>
          <cell r="U199">
            <v>10.085000000000001</v>
          </cell>
          <cell r="V199">
            <v>5.9550000000000001</v>
          </cell>
          <cell r="W199">
            <v>4.585</v>
          </cell>
        </row>
        <row r="200">
          <cell r="A200">
            <v>3.88</v>
          </cell>
          <cell r="K200">
            <v>17.75</v>
          </cell>
          <cell r="L200">
            <v>13.38</v>
          </cell>
          <cell r="N200">
            <v>10.4</v>
          </cell>
          <cell r="U200">
            <v>10.17</v>
          </cell>
          <cell r="V200">
            <v>6.01</v>
          </cell>
          <cell r="W200">
            <v>4.63</v>
          </cell>
        </row>
        <row r="201">
          <cell r="A201">
            <v>3.9</v>
          </cell>
          <cell r="K201">
            <v>17.940000000000001</v>
          </cell>
          <cell r="L201">
            <v>13.52</v>
          </cell>
          <cell r="N201">
            <v>10.45</v>
          </cell>
          <cell r="U201">
            <v>10.255000000000001</v>
          </cell>
          <cell r="V201">
            <v>6.07</v>
          </cell>
          <cell r="W201">
            <v>4.6749999999999998</v>
          </cell>
        </row>
        <row r="202">
          <cell r="A202">
            <v>3.92</v>
          </cell>
          <cell r="K202">
            <v>18.079999999999998</v>
          </cell>
          <cell r="L202">
            <v>13.66</v>
          </cell>
          <cell r="N202">
            <v>10.5</v>
          </cell>
          <cell r="U202">
            <v>10.34</v>
          </cell>
          <cell r="V202">
            <v>6.13</v>
          </cell>
          <cell r="W202">
            <v>4.72</v>
          </cell>
        </row>
        <row r="203">
          <cell r="A203">
            <v>3.94</v>
          </cell>
          <cell r="K203">
            <v>18.239999999999998</v>
          </cell>
          <cell r="L203">
            <v>13.8</v>
          </cell>
          <cell r="N203">
            <v>10.55</v>
          </cell>
          <cell r="U203">
            <v>10.425000000000001</v>
          </cell>
          <cell r="V203">
            <v>6.17</v>
          </cell>
          <cell r="W203">
            <v>4.75</v>
          </cell>
        </row>
        <row r="204">
          <cell r="A204">
            <v>3.96</v>
          </cell>
          <cell r="K204">
            <v>18.41</v>
          </cell>
          <cell r="L204">
            <v>13.94</v>
          </cell>
          <cell r="N204">
            <v>10.6</v>
          </cell>
          <cell r="U204">
            <v>10.51</v>
          </cell>
          <cell r="V204">
            <v>6.21</v>
          </cell>
          <cell r="W204">
            <v>4.78</v>
          </cell>
        </row>
        <row r="205">
          <cell r="A205">
            <v>3.98</v>
          </cell>
          <cell r="K205">
            <v>18.57</v>
          </cell>
          <cell r="L205">
            <v>14.08</v>
          </cell>
          <cell r="N205">
            <v>10.65</v>
          </cell>
          <cell r="U205">
            <v>10.6</v>
          </cell>
          <cell r="V205">
            <v>6.27</v>
          </cell>
          <cell r="W205">
            <v>4.8250000000000002</v>
          </cell>
        </row>
        <row r="206">
          <cell r="A206">
            <v>4</v>
          </cell>
          <cell r="K206">
            <v>18.73</v>
          </cell>
          <cell r="L206">
            <v>14.15</v>
          </cell>
          <cell r="N206">
            <v>10.7</v>
          </cell>
          <cell r="U206">
            <v>10.69</v>
          </cell>
          <cell r="V206">
            <v>6.33</v>
          </cell>
          <cell r="W206">
            <v>4.87</v>
          </cell>
        </row>
        <row r="207">
          <cell r="A207">
            <v>4.0199999999999996</v>
          </cell>
          <cell r="L207">
            <v>14.29</v>
          </cell>
          <cell r="N207">
            <v>10.75</v>
          </cell>
          <cell r="U207">
            <v>10.775</v>
          </cell>
          <cell r="V207">
            <v>6.39</v>
          </cell>
          <cell r="W207">
            <v>4.915</v>
          </cell>
        </row>
        <row r="208">
          <cell r="A208">
            <v>4.04</v>
          </cell>
          <cell r="L208">
            <v>14.43</v>
          </cell>
          <cell r="N208">
            <v>10.8</v>
          </cell>
          <cell r="U208">
            <v>10.86</v>
          </cell>
          <cell r="V208">
            <v>6.45</v>
          </cell>
          <cell r="W208">
            <v>4.96</v>
          </cell>
        </row>
        <row r="209">
          <cell r="A209">
            <v>4.0599999999999996</v>
          </cell>
          <cell r="L209">
            <v>14.58</v>
          </cell>
          <cell r="N209">
            <v>10.85</v>
          </cell>
          <cell r="U209">
            <v>10.95</v>
          </cell>
          <cell r="V209">
            <v>6.51</v>
          </cell>
          <cell r="W209">
            <v>5.0049999999999999</v>
          </cell>
        </row>
        <row r="210">
          <cell r="A210">
            <v>4.08</v>
          </cell>
          <cell r="L210">
            <v>14.72</v>
          </cell>
          <cell r="N210">
            <v>10.9</v>
          </cell>
          <cell r="U210">
            <v>11.04</v>
          </cell>
          <cell r="V210">
            <v>6.57</v>
          </cell>
          <cell r="W210">
            <v>5.05</v>
          </cell>
        </row>
        <row r="211">
          <cell r="A211">
            <v>4.0999999999999996</v>
          </cell>
          <cell r="L211">
            <v>14.87</v>
          </cell>
          <cell r="N211">
            <v>10.95</v>
          </cell>
          <cell r="U211">
            <v>11.125</v>
          </cell>
          <cell r="V211">
            <v>6.61</v>
          </cell>
          <cell r="W211">
            <v>5.085</v>
          </cell>
        </row>
        <row r="212">
          <cell r="A212">
            <v>4.12</v>
          </cell>
          <cell r="L212">
            <v>14.93</v>
          </cell>
          <cell r="N212">
            <v>11</v>
          </cell>
          <cell r="U212">
            <v>11.21</v>
          </cell>
          <cell r="V212">
            <v>6.65</v>
          </cell>
          <cell r="W212">
            <v>5.12</v>
          </cell>
        </row>
        <row r="213">
          <cell r="A213">
            <v>4.1399999999999997</v>
          </cell>
          <cell r="L213">
            <v>15.08</v>
          </cell>
          <cell r="N213">
            <v>11.05</v>
          </cell>
          <cell r="V213">
            <v>6.71</v>
          </cell>
          <cell r="W213">
            <v>5.165</v>
          </cell>
        </row>
        <row r="214">
          <cell r="A214">
            <v>4.16</v>
          </cell>
          <cell r="L214">
            <v>15.22</v>
          </cell>
          <cell r="N214">
            <v>11.1</v>
          </cell>
          <cell r="V214">
            <v>6.77</v>
          </cell>
          <cell r="W214">
            <v>5.21</v>
          </cell>
        </row>
        <row r="215">
          <cell r="A215">
            <v>4.18</v>
          </cell>
          <cell r="L215">
            <v>15.37</v>
          </cell>
          <cell r="N215">
            <v>11.15</v>
          </cell>
          <cell r="V215">
            <v>6.83</v>
          </cell>
          <cell r="W215">
            <v>5.2549999999999999</v>
          </cell>
        </row>
        <row r="216">
          <cell r="A216">
            <v>4.2</v>
          </cell>
          <cell r="L216">
            <v>15.52</v>
          </cell>
          <cell r="N216">
            <v>11.2</v>
          </cell>
          <cell r="V216">
            <v>6.89</v>
          </cell>
          <cell r="W216">
            <v>5.3</v>
          </cell>
        </row>
        <row r="217">
          <cell r="A217">
            <v>4.22</v>
          </cell>
          <cell r="L217">
            <v>15.67</v>
          </cell>
          <cell r="N217">
            <v>11.25</v>
          </cell>
          <cell r="V217">
            <v>6.9550000000000001</v>
          </cell>
          <cell r="W217">
            <v>5.35</v>
          </cell>
        </row>
        <row r="218">
          <cell r="A218">
            <v>4.24</v>
          </cell>
          <cell r="L218">
            <v>15.81</v>
          </cell>
          <cell r="N218">
            <v>11.3</v>
          </cell>
          <cell r="V218">
            <v>7.02</v>
          </cell>
          <cell r="W218">
            <v>5.4</v>
          </cell>
        </row>
        <row r="219">
          <cell r="A219">
            <v>4.26</v>
          </cell>
          <cell r="L219">
            <v>15.88</v>
          </cell>
          <cell r="N219">
            <v>11.35</v>
          </cell>
          <cell r="V219">
            <v>7.06</v>
          </cell>
          <cell r="W219">
            <v>5.43</v>
          </cell>
        </row>
        <row r="220">
          <cell r="A220">
            <v>4.28</v>
          </cell>
          <cell r="L220">
            <v>16.03</v>
          </cell>
          <cell r="N220">
            <v>11.4</v>
          </cell>
          <cell r="V220">
            <v>7.1</v>
          </cell>
          <cell r="W220">
            <v>5.46</v>
          </cell>
        </row>
        <row r="221">
          <cell r="A221">
            <v>4.3</v>
          </cell>
          <cell r="L221">
            <v>16.18</v>
          </cell>
          <cell r="N221">
            <v>11.45</v>
          </cell>
          <cell r="V221">
            <v>7.165</v>
          </cell>
          <cell r="W221">
            <v>5.51</v>
          </cell>
        </row>
        <row r="222">
          <cell r="A222">
            <v>4.32</v>
          </cell>
          <cell r="L222">
            <v>16.329999999999998</v>
          </cell>
          <cell r="N222">
            <v>11.5</v>
          </cell>
          <cell r="V222">
            <v>7.23</v>
          </cell>
          <cell r="W222">
            <v>5.56</v>
          </cell>
        </row>
        <row r="223">
          <cell r="A223">
            <v>4.34</v>
          </cell>
          <cell r="L223">
            <v>16.48</v>
          </cell>
          <cell r="N223">
            <v>11.55</v>
          </cell>
          <cell r="V223">
            <v>7.29</v>
          </cell>
          <cell r="W223">
            <v>5.61</v>
          </cell>
        </row>
        <row r="224">
          <cell r="A224">
            <v>4.3600000000000003</v>
          </cell>
          <cell r="L224">
            <v>16.63</v>
          </cell>
          <cell r="N224">
            <v>11.6</v>
          </cell>
          <cell r="V224">
            <v>7.35</v>
          </cell>
          <cell r="W224">
            <v>5.66</v>
          </cell>
        </row>
        <row r="225">
          <cell r="A225">
            <v>4.38</v>
          </cell>
          <cell r="L225">
            <v>16.79</v>
          </cell>
          <cell r="N225">
            <v>11.65</v>
          </cell>
          <cell r="V225">
            <v>7.415</v>
          </cell>
          <cell r="W225">
            <v>5.7050000000000001</v>
          </cell>
        </row>
        <row r="226">
          <cell r="A226">
            <v>4.4000000000000004</v>
          </cell>
          <cell r="L226">
            <v>16.920000000000002</v>
          </cell>
          <cell r="N226">
            <v>11.7</v>
          </cell>
          <cell r="V226">
            <v>7.48</v>
          </cell>
          <cell r="W226">
            <v>5.75</v>
          </cell>
        </row>
        <row r="227">
          <cell r="A227">
            <v>4.42</v>
          </cell>
          <cell r="L227">
            <v>17.059999999999999</v>
          </cell>
          <cell r="N227">
            <v>11.75</v>
          </cell>
          <cell r="V227">
            <v>7.52</v>
          </cell>
          <cell r="W227">
            <v>5.7850000000000001</v>
          </cell>
        </row>
        <row r="228">
          <cell r="A228">
            <v>4.4400000000000004</v>
          </cell>
          <cell r="L228">
            <v>17.2</v>
          </cell>
          <cell r="N228">
            <v>11.8</v>
          </cell>
          <cell r="V228">
            <v>7.56</v>
          </cell>
          <cell r="W228">
            <v>5.82</v>
          </cell>
        </row>
        <row r="229">
          <cell r="A229">
            <v>4.46</v>
          </cell>
          <cell r="L229">
            <v>17.350000000000001</v>
          </cell>
          <cell r="N229">
            <v>11.85</v>
          </cell>
          <cell r="V229">
            <v>7.625</v>
          </cell>
          <cell r="W229">
            <v>5.87</v>
          </cell>
        </row>
        <row r="230">
          <cell r="A230">
            <v>4.4800000000000004</v>
          </cell>
          <cell r="L230">
            <v>17.489999999999998</v>
          </cell>
          <cell r="N230">
            <v>11.9</v>
          </cell>
          <cell r="V230">
            <v>7.69</v>
          </cell>
          <cell r="W230">
            <v>5.92</v>
          </cell>
        </row>
        <row r="231">
          <cell r="N231">
            <v>11.95</v>
          </cell>
          <cell r="V231">
            <v>7.7549999999999999</v>
          </cell>
          <cell r="W231">
            <v>5.97</v>
          </cell>
        </row>
        <row r="232">
          <cell r="N232">
            <v>12</v>
          </cell>
          <cell r="V232">
            <v>7.82</v>
          </cell>
          <cell r="W232">
            <v>6.02</v>
          </cell>
        </row>
        <row r="233">
          <cell r="N233">
            <v>12.05</v>
          </cell>
          <cell r="V233">
            <v>7.8849999999999998</v>
          </cell>
          <cell r="W233">
            <v>6.07</v>
          </cell>
        </row>
        <row r="234">
          <cell r="N234">
            <v>12.1</v>
          </cell>
          <cell r="V234">
            <v>7.95</v>
          </cell>
          <cell r="W234">
            <v>6.12</v>
          </cell>
        </row>
        <row r="235">
          <cell r="N235">
            <v>12.15</v>
          </cell>
          <cell r="V235">
            <v>7.9950000000000001</v>
          </cell>
          <cell r="W235">
            <v>6.15</v>
          </cell>
        </row>
        <row r="236">
          <cell r="N236">
            <v>12.2</v>
          </cell>
          <cell r="V236">
            <v>8.0399999999999991</v>
          </cell>
          <cell r="W236">
            <v>6.18</v>
          </cell>
        </row>
        <row r="237">
          <cell r="N237">
            <v>12.25</v>
          </cell>
          <cell r="V237">
            <v>8.1050000000000004</v>
          </cell>
          <cell r="W237">
            <v>6.2350000000000003</v>
          </cell>
        </row>
        <row r="238">
          <cell r="N238">
            <v>12.3</v>
          </cell>
          <cell r="V238">
            <v>8.17</v>
          </cell>
          <cell r="W238">
            <v>6.29</v>
          </cell>
        </row>
        <row r="239">
          <cell r="N239">
            <v>12.35</v>
          </cell>
          <cell r="V239">
            <v>8.2349999999999994</v>
          </cell>
          <cell r="W239">
            <v>6.34</v>
          </cell>
        </row>
        <row r="240">
          <cell r="N240">
            <v>12.4</v>
          </cell>
          <cell r="V240">
            <v>8.3000000000000007</v>
          </cell>
          <cell r="W240">
            <v>6.39</v>
          </cell>
        </row>
        <row r="241">
          <cell r="N241">
            <v>12.45</v>
          </cell>
          <cell r="V241">
            <v>8.3699999999999992</v>
          </cell>
          <cell r="W241">
            <v>6.44</v>
          </cell>
        </row>
        <row r="242">
          <cell r="N242">
            <v>12.5</v>
          </cell>
          <cell r="V242">
            <v>8.44</v>
          </cell>
          <cell r="W242">
            <v>6.49</v>
          </cell>
        </row>
        <row r="243">
          <cell r="N243">
            <v>12.55</v>
          </cell>
          <cell r="V243">
            <v>8.5050000000000008</v>
          </cell>
          <cell r="W243">
            <v>6.5449999999999999</v>
          </cell>
        </row>
        <row r="244">
          <cell r="N244">
            <v>12.6</v>
          </cell>
          <cell r="V244">
            <v>8.57</v>
          </cell>
          <cell r="W244">
            <v>6.6</v>
          </cell>
        </row>
        <row r="245">
          <cell r="N245">
            <v>12.65</v>
          </cell>
          <cell r="V245">
            <v>8.6150000000000002</v>
          </cell>
          <cell r="W245">
            <v>6.63</v>
          </cell>
        </row>
        <row r="246">
          <cell r="N246">
            <v>12.7</v>
          </cell>
          <cell r="V246">
            <v>8.66</v>
          </cell>
          <cell r="W246">
            <v>6.66</v>
          </cell>
        </row>
        <row r="247">
          <cell r="N247">
            <v>12.75</v>
          </cell>
          <cell r="V247">
            <v>8.7249999999999996</v>
          </cell>
          <cell r="W247">
            <v>6.7149999999999999</v>
          </cell>
        </row>
        <row r="248">
          <cell r="N248">
            <v>12.8</v>
          </cell>
          <cell r="V248">
            <v>8.7899999999999991</v>
          </cell>
          <cell r="W248">
            <v>6.77</v>
          </cell>
        </row>
        <row r="249">
          <cell r="N249">
            <v>12.85</v>
          </cell>
          <cell r="V249">
            <v>8.8450000000000006</v>
          </cell>
          <cell r="W249">
            <v>6.82</v>
          </cell>
        </row>
        <row r="250">
          <cell r="N250">
            <v>12.9</v>
          </cell>
          <cell r="V250">
            <v>8.9</v>
          </cell>
          <cell r="W250">
            <v>6.87</v>
          </cell>
        </row>
        <row r="251">
          <cell r="N251">
            <v>12.95</v>
          </cell>
          <cell r="V251">
            <v>8.9600000000000009</v>
          </cell>
          <cell r="W251">
            <v>6.9249999999999998</v>
          </cell>
        </row>
        <row r="252">
          <cell r="N252">
            <v>13</v>
          </cell>
          <cell r="V252">
            <v>9.02</v>
          </cell>
          <cell r="W252">
            <v>6.98</v>
          </cell>
        </row>
        <row r="253">
          <cell r="N253">
            <v>13.05</v>
          </cell>
          <cell r="V253">
            <v>9.08</v>
          </cell>
          <cell r="W253">
            <v>7.0350000000000001</v>
          </cell>
        </row>
        <row r="254">
          <cell r="N254">
            <v>13.1</v>
          </cell>
          <cell r="V254">
            <v>9.14</v>
          </cell>
          <cell r="W254">
            <v>7.09</v>
          </cell>
        </row>
        <row r="255">
          <cell r="N255">
            <v>13.15</v>
          </cell>
          <cell r="V255">
            <v>9.1999999999999993</v>
          </cell>
          <cell r="W255">
            <v>7.12</v>
          </cell>
        </row>
        <row r="256">
          <cell r="N256">
            <v>13.2</v>
          </cell>
          <cell r="V256">
            <v>9.26</v>
          </cell>
          <cell r="W256">
            <v>7.15</v>
          </cell>
        </row>
        <row r="257">
          <cell r="N257">
            <v>13.25</v>
          </cell>
          <cell r="V257">
            <v>9.32</v>
          </cell>
          <cell r="W257">
            <v>7.2050000000000001</v>
          </cell>
        </row>
        <row r="258">
          <cell r="N258">
            <v>13.3</v>
          </cell>
          <cell r="V258">
            <v>9.3800000000000008</v>
          </cell>
          <cell r="W258">
            <v>7.26</v>
          </cell>
        </row>
        <row r="259">
          <cell r="N259">
            <v>13.35</v>
          </cell>
          <cell r="V259">
            <v>9.44</v>
          </cell>
          <cell r="W259">
            <v>7.3150000000000004</v>
          </cell>
        </row>
        <row r="260">
          <cell r="N260">
            <v>13.4</v>
          </cell>
          <cell r="V260">
            <v>9.5</v>
          </cell>
          <cell r="W260">
            <v>7.37</v>
          </cell>
        </row>
        <row r="261">
          <cell r="N261">
            <v>13.45</v>
          </cell>
          <cell r="W261">
            <v>7.4249999999999998</v>
          </cell>
        </row>
        <row r="262">
          <cell r="N262">
            <v>13.5</v>
          </cell>
          <cell r="W262">
            <v>7.48</v>
          </cell>
        </row>
        <row r="263">
          <cell r="N263">
            <v>13.55</v>
          </cell>
          <cell r="W263">
            <v>7.54</v>
          </cell>
        </row>
        <row r="264">
          <cell r="N264">
            <v>13.6</v>
          </cell>
          <cell r="W264">
            <v>7.6</v>
          </cell>
        </row>
        <row r="265">
          <cell r="N265">
            <v>13.65</v>
          </cell>
          <cell r="W265">
            <v>7.63</v>
          </cell>
        </row>
        <row r="266">
          <cell r="N266">
            <v>13.7</v>
          </cell>
          <cell r="W266">
            <v>7.66</v>
          </cell>
        </row>
        <row r="267">
          <cell r="N267">
            <v>13.75</v>
          </cell>
          <cell r="W267">
            <v>7.7149999999999999</v>
          </cell>
        </row>
        <row r="268">
          <cell r="N268">
            <v>13.8</v>
          </cell>
          <cell r="W268">
            <v>7.77</v>
          </cell>
        </row>
        <row r="269">
          <cell r="N269">
            <v>13.85</v>
          </cell>
          <cell r="W269">
            <v>7.83</v>
          </cell>
        </row>
        <row r="270">
          <cell r="N270">
            <v>13.9</v>
          </cell>
          <cell r="W270">
            <v>7.89</v>
          </cell>
        </row>
        <row r="271">
          <cell r="N271">
            <v>13.95</v>
          </cell>
          <cell r="W271">
            <v>7.9450000000000003</v>
          </cell>
        </row>
        <row r="272">
          <cell r="N272">
            <v>14</v>
          </cell>
          <cell r="W272">
            <v>8</v>
          </cell>
        </row>
        <row r="273">
          <cell r="N273">
            <v>14.05</v>
          </cell>
          <cell r="W273">
            <v>8.06</v>
          </cell>
        </row>
        <row r="274">
          <cell r="N274">
            <v>14.1</v>
          </cell>
          <cell r="W274">
            <v>8.1199999999999992</v>
          </cell>
        </row>
        <row r="275">
          <cell r="N275">
            <v>14.15</v>
          </cell>
          <cell r="W275">
            <v>8.15</v>
          </cell>
        </row>
        <row r="276">
          <cell r="N276">
            <v>14.2</v>
          </cell>
          <cell r="W276">
            <v>8.18</v>
          </cell>
        </row>
        <row r="277">
          <cell r="N277">
            <v>14.25</v>
          </cell>
          <cell r="W277">
            <v>8.24</v>
          </cell>
        </row>
        <row r="278">
          <cell r="N278">
            <v>14.3</v>
          </cell>
          <cell r="W278">
            <v>8.3000000000000007</v>
          </cell>
        </row>
        <row r="279">
          <cell r="N279">
            <v>14.35</v>
          </cell>
          <cell r="W279">
            <v>8.35</v>
          </cell>
        </row>
        <row r="280">
          <cell r="N280">
            <v>14.4</v>
          </cell>
          <cell r="W280">
            <v>8.4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Rates"/>
      <sheetName val="Rate Analysis"/>
      <sheetName val="Rates"/>
      <sheetName val="Sheet1"/>
      <sheetName val="Sheet2"/>
    </sheetNames>
    <sheetDataSet>
      <sheetData sheetId="0" refreshError="1"/>
      <sheetData sheetId="1" refreshError="1"/>
      <sheetData sheetId="2">
        <row r="4">
          <cell r="D4">
            <v>370</v>
          </cell>
        </row>
        <row r="5">
          <cell r="D5">
            <v>235</v>
          </cell>
        </row>
        <row r="37">
          <cell r="G37">
            <v>400</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Dist Rate"/>
      <sheetName val="update Rate"/>
      <sheetName val="Update Descrip"/>
      <sheetName val="Table of Content 1"/>
      <sheetName val="Sheet1"/>
      <sheetName val="Table of Content 2"/>
    </sheetNames>
    <sheetDataSet>
      <sheetData sheetId="0" refreshError="1"/>
      <sheetData sheetId="1" refreshError="1"/>
      <sheetData sheetId="2" refreshError="1">
        <row r="90">
          <cell r="E90">
            <v>60.03</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SOFTWEL"/>
      <sheetName val="TOC-Print"/>
      <sheetName val="MASTER"/>
      <sheetName val="S-FEATURES"/>
      <sheetName val="SUM-COST"/>
      <sheetName val="COM-COST"/>
      <sheetName val="BD-CS"/>
      <sheetName val="PIPE"/>
      <sheetName val="SUM-CFIT"/>
      <sheetName val="SPRING-I"/>
      <sheetName val="SPRING-II"/>
      <sheetName val="STREAM-I"/>
      <sheetName val="RC-CABLE"/>
      <sheetName val="RC-CABLE-NSS"/>
      <sheetName val="RC-SM"/>
      <sheetName val="ROCKY"/>
      <sheetName val="CC"/>
      <sheetName val="ST"/>
      <sheetName val="IC"/>
      <sheetName val="DC"/>
      <sheetName val="BPC"/>
      <sheetName val="AV"/>
      <sheetName val="VC"/>
      <sheetName val="WV"/>
      <sheetName val="FCT"/>
      <sheetName val="TAP-GEN"/>
      <sheetName val="TAP-BAZ"/>
      <sheetName val="TOOLS"/>
      <sheetName val="TRAN-COST"/>
      <sheetName val="SUM-M"/>
      <sheetName val="SUM-W"/>
      <sheetName val="RC-SC-Design"/>
    </sheetNames>
    <sheetDataSet>
      <sheetData sheetId="0" refreshError="1">
        <row r="2">
          <cell r="B2" t="str">
            <v>Code</v>
          </cell>
          <cell r="C2" t="str">
            <v>Inches</v>
          </cell>
          <cell r="D2" t="str">
            <v>HPE Eq(mm)</v>
          </cell>
        </row>
        <row r="4">
          <cell r="B4">
            <v>0</v>
          </cell>
          <cell r="C4" t="str">
            <v>0</v>
          </cell>
          <cell r="D4">
            <v>0</v>
          </cell>
        </row>
        <row r="5">
          <cell r="B5">
            <v>1</v>
          </cell>
          <cell r="C5" t="str">
            <v>1/2"</v>
          </cell>
          <cell r="D5">
            <v>20</v>
          </cell>
        </row>
        <row r="6">
          <cell r="B6">
            <v>2</v>
          </cell>
          <cell r="C6" t="str">
            <v>3/4"</v>
          </cell>
          <cell r="D6">
            <v>25</v>
          </cell>
        </row>
        <row r="7">
          <cell r="B7">
            <v>3</v>
          </cell>
          <cell r="C7" t="str">
            <v>1"</v>
          </cell>
          <cell r="D7">
            <v>32</v>
          </cell>
        </row>
        <row r="8">
          <cell r="B8">
            <v>4</v>
          </cell>
          <cell r="C8" t="str">
            <v>1-1/4"</v>
          </cell>
          <cell r="D8">
            <v>40</v>
          </cell>
        </row>
        <row r="9">
          <cell r="B9">
            <v>5</v>
          </cell>
          <cell r="C9" t="str">
            <v>1-1/2"</v>
          </cell>
          <cell r="D9">
            <v>50</v>
          </cell>
        </row>
        <row r="10">
          <cell r="B10">
            <v>6</v>
          </cell>
          <cell r="C10" t="str">
            <v>2"</v>
          </cell>
          <cell r="D10">
            <v>63</v>
          </cell>
        </row>
        <row r="11">
          <cell r="B11">
            <v>7</v>
          </cell>
          <cell r="C11" t="str">
            <v>2-1/4"</v>
          </cell>
          <cell r="D11">
            <v>999</v>
          </cell>
        </row>
        <row r="12">
          <cell r="B12">
            <v>8</v>
          </cell>
          <cell r="C12" t="str">
            <v>2-1/2"</v>
          </cell>
          <cell r="D12">
            <v>75</v>
          </cell>
        </row>
        <row r="13">
          <cell r="B13">
            <v>9</v>
          </cell>
          <cell r="C13" t="str">
            <v>3"</v>
          </cell>
          <cell r="D13">
            <v>90</v>
          </cell>
        </row>
        <row r="14">
          <cell r="B14">
            <v>10</v>
          </cell>
          <cell r="C14" t="str">
            <v>4"</v>
          </cell>
          <cell r="D14">
            <v>110</v>
          </cell>
        </row>
      </sheetData>
      <sheetData sheetId="1" refreshError="1"/>
      <sheetData sheetId="2" refreshError="1"/>
      <sheetData sheetId="3" refreshError="1">
        <row r="76">
          <cell r="AA76" t="str">
            <v>M-01</v>
          </cell>
          <cell r="AB76" t="str">
            <v>m3</v>
          </cell>
          <cell r="AC76">
            <v>600</v>
          </cell>
        </row>
        <row r="77">
          <cell r="AA77" t="str">
            <v>M-02</v>
          </cell>
          <cell r="AB77" t="str">
            <v>m3</v>
          </cell>
          <cell r="AC77">
            <v>1475</v>
          </cell>
        </row>
        <row r="78">
          <cell r="AA78" t="str">
            <v>M-03</v>
          </cell>
          <cell r="AB78" t="str">
            <v>m3</v>
          </cell>
          <cell r="AC78">
            <v>1250</v>
          </cell>
          <cell r="AD78">
            <v>1450</v>
          </cell>
        </row>
        <row r="79">
          <cell r="AA79" t="str">
            <v>M-04</v>
          </cell>
          <cell r="AB79" t="str">
            <v>bags</v>
          </cell>
          <cell r="AC79">
            <v>379.50000000000006</v>
          </cell>
          <cell r="AD79">
            <v>50</v>
          </cell>
        </row>
        <row r="80">
          <cell r="AA80" t="str">
            <v>M-05</v>
          </cell>
          <cell r="AB80" t="str">
            <v>Kg.</v>
          </cell>
          <cell r="AC80">
            <v>46.2</v>
          </cell>
          <cell r="AD80">
            <v>1</v>
          </cell>
        </row>
        <row r="81">
          <cell r="AA81" t="str">
            <v>M-06</v>
          </cell>
          <cell r="AB81" t="str">
            <v>Kg.</v>
          </cell>
          <cell r="AC81">
            <v>38.5</v>
          </cell>
          <cell r="AD81">
            <v>1</v>
          </cell>
        </row>
        <row r="82">
          <cell r="AA82" t="str">
            <v>M-07</v>
          </cell>
          <cell r="AB82" t="str">
            <v>Kg.</v>
          </cell>
          <cell r="AC82">
            <v>31.130000000000003</v>
          </cell>
          <cell r="AD82">
            <v>1</v>
          </cell>
        </row>
        <row r="83">
          <cell r="AA83" t="str">
            <v>M-08</v>
          </cell>
          <cell r="AB83" t="str">
            <v>Kg.</v>
          </cell>
          <cell r="AC83">
            <v>30.525000000000002</v>
          </cell>
          <cell r="AD83">
            <v>1</v>
          </cell>
        </row>
        <row r="84">
          <cell r="AA84" t="str">
            <v>M-09</v>
          </cell>
          <cell r="AB84" t="str">
            <v>Mtr.</v>
          </cell>
          <cell r="AC84">
            <v>16.5</v>
          </cell>
          <cell r="AD84">
            <v>0.3</v>
          </cell>
        </row>
        <row r="85">
          <cell r="AA85" t="str">
            <v>M-10</v>
          </cell>
          <cell r="AB85" t="str">
            <v>Kg.</v>
          </cell>
          <cell r="AC85">
            <v>49.500000000000007</v>
          </cell>
          <cell r="AD85">
            <v>1</v>
          </cell>
        </row>
        <row r="86">
          <cell r="AA86" t="str">
            <v>M-11</v>
          </cell>
          <cell r="AB86" t="str">
            <v>Mtr.</v>
          </cell>
          <cell r="AC86">
            <v>44</v>
          </cell>
          <cell r="AD86">
            <v>0.24</v>
          </cell>
        </row>
        <row r="87">
          <cell r="AA87" t="str">
            <v>M-12</v>
          </cell>
          <cell r="AB87" t="str">
            <v>Pcs</v>
          </cell>
          <cell r="AC87">
            <v>561</v>
          </cell>
          <cell r="AD87">
            <v>7</v>
          </cell>
        </row>
        <row r="88">
          <cell r="AA88" t="str">
            <v>M-13</v>
          </cell>
          <cell r="AB88" t="str">
            <v>Pcs</v>
          </cell>
          <cell r="AC88">
            <v>300.3</v>
          </cell>
          <cell r="AD88">
            <v>7.74</v>
          </cell>
        </row>
        <row r="89">
          <cell r="AA89" t="str">
            <v>M-14</v>
          </cell>
          <cell r="AB89" t="str">
            <v>Kg.</v>
          </cell>
          <cell r="AC89">
            <v>42.900000000000006</v>
          </cell>
          <cell r="AD89">
            <v>1</v>
          </cell>
        </row>
        <row r="90">
          <cell r="AA90" t="str">
            <v>M-15</v>
          </cell>
          <cell r="AB90" t="str">
            <v>Pcs</v>
          </cell>
          <cell r="AC90">
            <v>1716.0000000000002</v>
          </cell>
          <cell r="AD90">
            <v>12</v>
          </cell>
        </row>
        <row r="91">
          <cell r="AA91" t="str">
            <v>M-16</v>
          </cell>
          <cell r="AB91" t="str">
            <v>Kg.</v>
          </cell>
          <cell r="AC91">
            <v>55.000000000000007</v>
          </cell>
          <cell r="AD91">
            <v>1</v>
          </cell>
        </row>
        <row r="92">
          <cell r="AA92" t="str">
            <v>M-17</v>
          </cell>
          <cell r="AB92" t="str">
            <v>Pcs</v>
          </cell>
          <cell r="AC92">
            <v>100</v>
          </cell>
          <cell r="AD92">
            <v>0</v>
          </cell>
        </row>
        <row r="93">
          <cell r="AA93" t="str">
            <v>M-18</v>
          </cell>
          <cell r="AB93" t="str">
            <v>m3</v>
          </cell>
          <cell r="AC93">
            <v>10594.5</v>
          </cell>
          <cell r="AD93">
            <v>0</v>
          </cell>
        </row>
        <row r="94">
          <cell r="AA94" t="str">
            <v>M-19</v>
          </cell>
          <cell r="AB94" t="str">
            <v>Ltr.</v>
          </cell>
          <cell r="AC94">
            <v>22</v>
          </cell>
          <cell r="AD94">
            <v>1</v>
          </cell>
        </row>
        <row r="95">
          <cell r="AA95" t="str">
            <v>M-20</v>
          </cell>
          <cell r="AB95" t="str">
            <v>m2</v>
          </cell>
          <cell r="AC95">
            <v>180</v>
          </cell>
          <cell r="AD95">
            <v>0</v>
          </cell>
        </row>
        <row r="96">
          <cell r="AA96" t="str">
            <v>M-21</v>
          </cell>
          <cell r="AB96" t="str">
            <v>Pcs</v>
          </cell>
          <cell r="AC96">
            <v>234.63000000000002</v>
          </cell>
          <cell r="AD96">
            <v>2.5</v>
          </cell>
        </row>
        <row r="97">
          <cell r="AA97" t="str">
            <v>M-22</v>
          </cell>
          <cell r="AB97" t="str">
            <v>Pcs</v>
          </cell>
          <cell r="AC97">
            <v>200</v>
          </cell>
          <cell r="AD97">
            <v>0.5</v>
          </cell>
        </row>
        <row r="98">
          <cell r="AA98" t="str">
            <v>M-23</v>
          </cell>
          <cell r="AB98" t="str">
            <v>Pcs</v>
          </cell>
          <cell r="AC98">
            <v>150</v>
          </cell>
          <cell r="AD98">
            <v>0.5</v>
          </cell>
        </row>
        <row r="99">
          <cell r="AA99" t="str">
            <v>M-24</v>
          </cell>
          <cell r="AB99" t="str">
            <v>Mtr.</v>
          </cell>
          <cell r="AC99">
            <v>300</v>
          </cell>
          <cell r="AD99">
            <v>4.5</v>
          </cell>
        </row>
        <row r="100">
          <cell r="AA100" t="str">
            <v>M-25</v>
          </cell>
          <cell r="AB100" t="str">
            <v>Pcs</v>
          </cell>
          <cell r="AC100">
            <v>150</v>
          </cell>
          <cell r="AD100">
            <v>0.5</v>
          </cell>
        </row>
        <row r="104">
          <cell r="AA104" t="str">
            <v>L-1</v>
          </cell>
          <cell r="AB104" t="str">
            <v>md</v>
          </cell>
          <cell r="AC104">
            <v>205</v>
          </cell>
        </row>
        <row r="105">
          <cell r="AA105" t="str">
            <v>L-2</v>
          </cell>
          <cell r="AB105" t="str">
            <v>md</v>
          </cell>
          <cell r="AC105">
            <v>135</v>
          </cell>
        </row>
        <row r="106">
          <cell r="AA106" t="str">
            <v>L-3</v>
          </cell>
          <cell r="AB106" t="str">
            <v>md</v>
          </cell>
          <cell r="AC106">
            <v>135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WEL"/>
      <sheetName val="HL-Data"/>
      <sheetName val="DATA IN"/>
      <sheetName val="Layout"/>
      <sheetName val="PD-CW-Sample"/>
      <sheetName val="PD"/>
      <sheetName val="PS"/>
      <sheetName val="WD1"/>
      <sheetName val="RS1"/>
      <sheetName val="WD2"/>
      <sheetName val="RS2"/>
      <sheetName val="WD3"/>
      <sheetName val="RS3"/>
      <sheetName val="WD4"/>
      <sheetName val="RS4"/>
      <sheetName val="WD5"/>
      <sheetName val="RS5"/>
      <sheetName val="WD6"/>
      <sheetName val="RS6"/>
      <sheetName val="PD-HL-Sample"/>
      <sheetName val="Itterate"/>
    </sheetNames>
    <sheetDataSet>
      <sheetData sheetId="0"/>
      <sheetData sheetId="1"/>
      <sheetData sheetId="2"/>
      <sheetData sheetId="3"/>
      <sheetData sheetId="4">
        <row r="16">
          <cell r="AN16">
            <v>56</v>
          </cell>
          <cell r="AO16">
            <v>33</v>
          </cell>
        </row>
        <row r="17">
          <cell r="AN17">
            <v>56</v>
          </cell>
          <cell r="AO17">
            <v>16</v>
          </cell>
        </row>
        <row r="18">
          <cell r="AN18">
            <v>56</v>
          </cell>
          <cell r="AO18">
            <v>22</v>
          </cell>
        </row>
        <row r="19">
          <cell r="AN19">
            <v>56</v>
          </cell>
          <cell r="AO19">
            <v>23</v>
          </cell>
        </row>
        <row r="20">
          <cell r="AN20">
            <v>56</v>
          </cell>
          <cell r="AO20">
            <v>27</v>
          </cell>
        </row>
        <row r="21">
          <cell r="AN21">
            <v>56</v>
          </cell>
          <cell r="AO21">
            <v>28</v>
          </cell>
        </row>
        <row r="22">
          <cell r="AN22">
            <v>56</v>
          </cell>
          <cell r="AO22">
            <v>44</v>
          </cell>
        </row>
        <row r="23">
          <cell r="AN23">
            <v>56</v>
          </cell>
          <cell r="AO23">
            <v>25</v>
          </cell>
        </row>
        <row r="24">
          <cell r="AN24">
            <v>56</v>
          </cell>
          <cell r="AO24">
            <v>26</v>
          </cell>
        </row>
        <row r="25">
          <cell r="AN25">
            <v>56</v>
          </cell>
          <cell r="AO25">
            <v>21</v>
          </cell>
        </row>
        <row r="26">
          <cell r="AN26">
            <v>56</v>
          </cell>
          <cell r="AO26">
            <v>9</v>
          </cell>
        </row>
        <row r="27">
          <cell r="AN27">
            <v>56</v>
          </cell>
          <cell r="AO27">
            <v>15</v>
          </cell>
        </row>
        <row r="28">
          <cell r="AN28">
            <v>56</v>
          </cell>
          <cell r="AO28">
            <v>19</v>
          </cell>
        </row>
        <row r="29">
          <cell r="AN29">
            <v>56</v>
          </cell>
          <cell r="AO29">
            <v>39</v>
          </cell>
        </row>
        <row r="30">
          <cell r="AN30">
            <v>56</v>
          </cell>
          <cell r="AO30">
            <v>25</v>
          </cell>
        </row>
        <row r="31">
          <cell r="AN31">
            <v>56</v>
          </cell>
          <cell r="AO31">
            <v>26</v>
          </cell>
        </row>
        <row r="32">
          <cell r="AN32">
            <v>56</v>
          </cell>
          <cell r="AO32">
            <v>11</v>
          </cell>
        </row>
        <row r="33">
          <cell r="AN33">
            <v>56</v>
          </cell>
          <cell r="AO33">
            <v>32</v>
          </cell>
        </row>
        <row r="34">
          <cell r="AN34">
            <v>56</v>
          </cell>
          <cell r="AO34">
            <v>6</v>
          </cell>
        </row>
        <row r="35">
          <cell r="AN35">
            <v>49</v>
          </cell>
          <cell r="AO35">
            <v>28</v>
          </cell>
        </row>
        <row r="36">
          <cell r="AN36">
            <v>56</v>
          </cell>
          <cell r="AO36">
            <v>44</v>
          </cell>
        </row>
        <row r="38">
          <cell r="AN38">
            <v>81</v>
          </cell>
        </row>
        <row r="39">
          <cell r="AN39">
            <v>81</v>
          </cell>
        </row>
        <row r="40">
          <cell r="AN40">
            <v>81</v>
          </cell>
        </row>
        <row r="41">
          <cell r="AN41">
            <v>81</v>
          </cell>
        </row>
        <row r="42">
          <cell r="AN42">
            <v>81</v>
          </cell>
        </row>
        <row r="43">
          <cell r="AN43">
            <v>81</v>
          </cell>
        </row>
        <row r="44">
          <cell r="AN44">
            <v>81</v>
          </cell>
        </row>
        <row r="46">
          <cell r="AN46">
            <v>38</v>
          </cell>
        </row>
        <row r="47">
          <cell r="AN47">
            <v>49</v>
          </cell>
        </row>
        <row r="48">
          <cell r="AN48">
            <v>38</v>
          </cell>
        </row>
        <row r="49">
          <cell r="AN49">
            <v>38</v>
          </cell>
        </row>
        <row r="50">
          <cell r="AN50">
            <v>35</v>
          </cell>
        </row>
        <row r="51">
          <cell r="AN51">
            <v>35</v>
          </cell>
        </row>
        <row r="52">
          <cell r="AN52">
            <v>35</v>
          </cell>
        </row>
        <row r="53">
          <cell r="AN53">
            <v>35</v>
          </cell>
        </row>
        <row r="55">
          <cell r="AN55">
            <v>38</v>
          </cell>
        </row>
        <row r="56">
          <cell r="AN56">
            <v>38</v>
          </cell>
        </row>
        <row r="57">
          <cell r="AN57">
            <v>38</v>
          </cell>
        </row>
        <row r="58">
          <cell r="AN58">
            <v>38</v>
          </cell>
        </row>
        <row r="59">
          <cell r="AN59">
            <v>38</v>
          </cell>
        </row>
        <row r="60">
          <cell r="AN60">
            <v>38</v>
          </cell>
        </row>
        <row r="62">
          <cell r="AN62">
            <v>46</v>
          </cell>
        </row>
        <row r="63">
          <cell r="AN63">
            <v>50</v>
          </cell>
        </row>
        <row r="64">
          <cell r="AN64">
            <v>50</v>
          </cell>
        </row>
        <row r="65">
          <cell r="AN65">
            <v>50</v>
          </cell>
        </row>
        <row r="66">
          <cell r="AN66">
            <v>42</v>
          </cell>
        </row>
        <row r="67">
          <cell r="AN67">
            <v>42</v>
          </cell>
        </row>
        <row r="68">
          <cell r="AN68">
            <v>42</v>
          </cell>
        </row>
        <row r="69">
          <cell r="AN69">
            <v>42</v>
          </cell>
        </row>
        <row r="70">
          <cell r="AN70">
            <v>30</v>
          </cell>
        </row>
        <row r="71">
          <cell r="AN71">
            <v>30</v>
          </cell>
        </row>
        <row r="73">
          <cell r="AN73">
            <v>42</v>
          </cell>
        </row>
        <row r="74">
          <cell r="AN74">
            <v>42</v>
          </cell>
        </row>
        <row r="75">
          <cell r="AN75">
            <v>42</v>
          </cell>
        </row>
        <row r="76">
          <cell r="AN76">
            <v>38</v>
          </cell>
        </row>
        <row r="77">
          <cell r="AN77">
            <v>38</v>
          </cell>
        </row>
        <row r="78">
          <cell r="AN78">
            <v>38</v>
          </cell>
        </row>
        <row r="79">
          <cell r="AN79">
            <v>38</v>
          </cell>
        </row>
        <row r="80">
          <cell r="AN80">
            <v>38</v>
          </cell>
        </row>
        <row r="81">
          <cell r="AN81">
            <v>42</v>
          </cell>
        </row>
        <row r="82">
          <cell r="AN82">
            <v>42</v>
          </cell>
        </row>
        <row r="83">
          <cell r="AN83">
            <v>35</v>
          </cell>
        </row>
        <row r="84">
          <cell r="AN84">
            <v>35</v>
          </cell>
        </row>
        <row r="85">
          <cell r="AN85">
            <v>35</v>
          </cell>
        </row>
        <row r="86">
          <cell r="AN86">
            <v>35</v>
          </cell>
        </row>
        <row r="87">
          <cell r="AN87">
            <v>30</v>
          </cell>
        </row>
        <row r="88">
          <cell r="AN88">
            <v>30</v>
          </cell>
        </row>
        <row r="89">
          <cell r="AN89">
            <v>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6">
          <cell r="AI16">
            <v>38</v>
          </cell>
          <cell r="AJ16">
            <v>33</v>
          </cell>
        </row>
        <row r="17">
          <cell r="AI17">
            <v>38</v>
          </cell>
          <cell r="AJ17">
            <v>16</v>
          </cell>
        </row>
        <row r="18">
          <cell r="AI18">
            <v>38</v>
          </cell>
          <cell r="AJ18">
            <v>22</v>
          </cell>
        </row>
        <row r="19">
          <cell r="AI19">
            <v>38</v>
          </cell>
          <cell r="AJ19">
            <v>23</v>
          </cell>
        </row>
        <row r="20">
          <cell r="AI20">
            <v>38</v>
          </cell>
          <cell r="AJ20">
            <v>27</v>
          </cell>
        </row>
        <row r="21">
          <cell r="AI21">
            <v>38</v>
          </cell>
          <cell r="AJ21">
            <v>28</v>
          </cell>
        </row>
        <row r="22">
          <cell r="AI22">
            <v>38</v>
          </cell>
          <cell r="AJ22">
            <v>44</v>
          </cell>
        </row>
        <row r="23">
          <cell r="AI23">
            <v>38</v>
          </cell>
          <cell r="AJ23">
            <v>25</v>
          </cell>
        </row>
        <row r="24">
          <cell r="AI24">
            <v>38</v>
          </cell>
          <cell r="AJ24">
            <v>26</v>
          </cell>
        </row>
        <row r="25">
          <cell r="AI25">
            <v>38</v>
          </cell>
          <cell r="AJ25">
            <v>21</v>
          </cell>
        </row>
        <row r="26">
          <cell r="AI26">
            <v>38</v>
          </cell>
          <cell r="AJ26">
            <v>9</v>
          </cell>
        </row>
        <row r="27">
          <cell r="AI27">
            <v>38</v>
          </cell>
          <cell r="AJ27">
            <v>15</v>
          </cell>
        </row>
        <row r="28">
          <cell r="AI28">
            <v>38</v>
          </cell>
          <cell r="AJ28">
            <v>19</v>
          </cell>
        </row>
        <row r="29">
          <cell r="AI29">
            <v>38</v>
          </cell>
          <cell r="AJ29">
            <v>39</v>
          </cell>
        </row>
        <row r="30">
          <cell r="AI30">
            <v>38</v>
          </cell>
          <cell r="AJ30">
            <v>25</v>
          </cell>
        </row>
        <row r="31">
          <cell r="AI31">
            <v>38</v>
          </cell>
          <cell r="AJ31">
            <v>26</v>
          </cell>
        </row>
        <row r="32">
          <cell r="AI32">
            <v>38</v>
          </cell>
          <cell r="AJ32">
            <v>11</v>
          </cell>
        </row>
        <row r="33">
          <cell r="AI33">
            <v>38</v>
          </cell>
          <cell r="AJ33">
            <v>32</v>
          </cell>
        </row>
        <row r="34">
          <cell r="AI34">
            <v>38</v>
          </cell>
          <cell r="AJ34">
            <v>6</v>
          </cell>
        </row>
        <row r="35">
          <cell r="AI35">
            <v>38</v>
          </cell>
          <cell r="AJ35">
            <v>28</v>
          </cell>
        </row>
        <row r="36">
          <cell r="AI36">
            <v>38</v>
          </cell>
          <cell r="AJ36">
            <v>44</v>
          </cell>
        </row>
        <row r="38">
          <cell r="AI38">
            <v>38</v>
          </cell>
          <cell r="AJ38">
            <v>44</v>
          </cell>
        </row>
        <row r="39">
          <cell r="AI39">
            <v>38</v>
          </cell>
          <cell r="AJ39">
            <v>55</v>
          </cell>
        </row>
        <row r="40">
          <cell r="AI40">
            <v>38</v>
          </cell>
          <cell r="AJ40">
            <v>66</v>
          </cell>
        </row>
        <row r="41">
          <cell r="AI41">
            <v>38</v>
          </cell>
          <cell r="AJ41">
            <v>61</v>
          </cell>
        </row>
        <row r="42">
          <cell r="AI42">
            <v>38</v>
          </cell>
          <cell r="AJ42">
            <v>72</v>
          </cell>
        </row>
        <row r="43">
          <cell r="AI43">
            <v>38</v>
          </cell>
          <cell r="AJ43">
            <v>94</v>
          </cell>
        </row>
        <row r="44">
          <cell r="AI44">
            <v>38</v>
          </cell>
          <cell r="AJ44">
            <v>17</v>
          </cell>
        </row>
        <row r="46">
          <cell r="AI46">
            <v>38</v>
          </cell>
          <cell r="AJ46">
            <v>72</v>
          </cell>
        </row>
        <row r="47">
          <cell r="AI47">
            <v>38</v>
          </cell>
          <cell r="AJ47">
            <v>83</v>
          </cell>
        </row>
        <row r="48">
          <cell r="AI48">
            <v>38</v>
          </cell>
          <cell r="AJ48">
            <v>61</v>
          </cell>
        </row>
        <row r="49">
          <cell r="AI49">
            <v>38</v>
          </cell>
          <cell r="AJ49">
            <v>66</v>
          </cell>
        </row>
        <row r="50">
          <cell r="AI50">
            <v>35</v>
          </cell>
          <cell r="AJ50">
            <v>72</v>
          </cell>
        </row>
        <row r="51">
          <cell r="AI51">
            <v>35</v>
          </cell>
          <cell r="AJ51">
            <v>72</v>
          </cell>
        </row>
        <row r="52">
          <cell r="AI52">
            <v>35</v>
          </cell>
          <cell r="AJ52">
            <v>77</v>
          </cell>
        </row>
        <row r="53">
          <cell r="AI53">
            <v>35</v>
          </cell>
          <cell r="AJ53">
            <v>61</v>
          </cell>
        </row>
        <row r="55">
          <cell r="AI55">
            <v>38</v>
          </cell>
          <cell r="AJ55">
            <v>53</v>
          </cell>
        </row>
        <row r="56">
          <cell r="AI56">
            <v>38</v>
          </cell>
          <cell r="AJ56">
            <v>61</v>
          </cell>
        </row>
        <row r="57">
          <cell r="AI57">
            <v>38</v>
          </cell>
          <cell r="AJ57">
            <v>72</v>
          </cell>
        </row>
        <row r="58">
          <cell r="AI58">
            <v>38</v>
          </cell>
          <cell r="AJ58">
            <v>61</v>
          </cell>
        </row>
        <row r="59">
          <cell r="AI59">
            <v>38</v>
          </cell>
          <cell r="AJ59">
            <v>55</v>
          </cell>
        </row>
        <row r="60">
          <cell r="AI60">
            <v>38</v>
          </cell>
          <cell r="AJ60">
            <v>83</v>
          </cell>
        </row>
        <row r="62">
          <cell r="AI62">
            <v>46</v>
          </cell>
          <cell r="AJ62">
            <v>83</v>
          </cell>
        </row>
        <row r="63">
          <cell r="AI63">
            <v>50</v>
          </cell>
          <cell r="AJ63">
            <v>72</v>
          </cell>
        </row>
        <row r="64">
          <cell r="AI64">
            <v>50</v>
          </cell>
          <cell r="AJ64">
            <v>106</v>
          </cell>
        </row>
        <row r="65">
          <cell r="AI65">
            <v>50</v>
          </cell>
          <cell r="AJ65">
            <v>39</v>
          </cell>
        </row>
        <row r="66">
          <cell r="AI66">
            <v>42</v>
          </cell>
          <cell r="AJ66">
            <v>61</v>
          </cell>
        </row>
        <row r="67">
          <cell r="AI67">
            <v>42</v>
          </cell>
          <cell r="AJ67">
            <v>39</v>
          </cell>
        </row>
        <row r="68">
          <cell r="AI68">
            <v>42</v>
          </cell>
          <cell r="AJ68">
            <v>77</v>
          </cell>
        </row>
        <row r="69">
          <cell r="AI69">
            <v>42</v>
          </cell>
          <cell r="AJ69">
            <v>50</v>
          </cell>
        </row>
        <row r="70">
          <cell r="AI70">
            <v>30</v>
          </cell>
          <cell r="AJ70">
            <v>72</v>
          </cell>
        </row>
        <row r="71">
          <cell r="AI71">
            <v>30</v>
          </cell>
          <cell r="AJ71">
            <v>105</v>
          </cell>
        </row>
        <row r="73">
          <cell r="AI73">
            <v>42</v>
          </cell>
          <cell r="AJ73">
            <v>88</v>
          </cell>
        </row>
        <row r="74">
          <cell r="AI74">
            <v>42</v>
          </cell>
          <cell r="AJ74">
            <v>138</v>
          </cell>
        </row>
        <row r="75">
          <cell r="AI75">
            <v>42</v>
          </cell>
          <cell r="AJ75">
            <v>61</v>
          </cell>
        </row>
        <row r="76">
          <cell r="AI76">
            <v>38</v>
          </cell>
          <cell r="AJ76">
            <v>101</v>
          </cell>
        </row>
        <row r="77">
          <cell r="AI77">
            <v>38</v>
          </cell>
          <cell r="AJ77">
            <v>94</v>
          </cell>
        </row>
        <row r="78">
          <cell r="AI78">
            <v>38</v>
          </cell>
          <cell r="AJ78">
            <v>65</v>
          </cell>
        </row>
        <row r="79">
          <cell r="AI79">
            <v>38</v>
          </cell>
          <cell r="AJ79">
            <v>75</v>
          </cell>
        </row>
        <row r="80">
          <cell r="AI80">
            <v>38</v>
          </cell>
          <cell r="AJ80">
            <v>94</v>
          </cell>
        </row>
        <row r="81">
          <cell r="AI81">
            <v>42</v>
          </cell>
          <cell r="AJ81">
            <v>94</v>
          </cell>
        </row>
        <row r="82">
          <cell r="AI82">
            <v>42</v>
          </cell>
          <cell r="AJ82">
            <v>72</v>
          </cell>
        </row>
        <row r="83">
          <cell r="AI83">
            <v>35</v>
          </cell>
          <cell r="AJ83">
            <v>94</v>
          </cell>
        </row>
        <row r="84">
          <cell r="AI84">
            <v>35</v>
          </cell>
          <cell r="AJ84">
            <v>88</v>
          </cell>
        </row>
        <row r="85">
          <cell r="AI85">
            <v>35</v>
          </cell>
          <cell r="AJ85">
            <v>68</v>
          </cell>
        </row>
        <row r="86">
          <cell r="AI86">
            <v>35</v>
          </cell>
          <cell r="AJ86">
            <v>90</v>
          </cell>
        </row>
        <row r="87">
          <cell r="AI87">
            <v>30</v>
          </cell>
          <cell r="AJ87">
            <v>68</v>
          </cell>
        </row>
        <row r="88">
          <cell r="AI88">
            <v>30</v>
          </cell>
          <cell r="AJ88">
            <v>66</v>
          </cell>
        </row>
        <row r="89">
          <cell r="AI89">
            <v>30</v>
          </cell>
          <cell r="AJ89">
            <v>94</v>
          </cell>
        </row>
      </sheetData>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198;%20a%7Cf;%20x]lG8n" TargetMode="External"/><Relationship Id="rId1" Type="http://schemas.openxmlformats.org/officeDocument/2006/relationships/hyperlink" Target="mailto:!@&#198;%20cfNd'lgod%205]l:sgL"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5"/>
  <sheetViews>
    <sheetView workbookViewId="0">
      <selection activeCell="H20" sqref="H20"/>
    </sheetView>
  </sheetViews>
  <sheetFormatPr defaultRowHeight="12.75"/>
  <sheetData>
    <row r="1" spans="1:16">
      <c r="A1" t="str">
        <f>'[4]data sheet'!B1</f>
        <v>Provience Government</v>
      </c>
    </row>
    <row r="2" spans="1:16">
      <c r="A2" t="str">
        <f>'[4]data sheet'!B2</f>
        <v>Provience No. :5</v>
      </c>
    </row>
    <row r="3" spans="1:16">
      <c r="A3" t="str">
        <f>'[4]data sheet'!B3</f>
        <v>Ministry of Physical Infrstructure Development</v>
      </c>
    </row>
    <row r="4" spans="1:16">
      <c r="A4" t="str">
        <f>'[4]data sheet'!B4</f>
        <v>Transport Infrastructure Directorate</v>
      </c>
    </row>
    <row r="5" spans="1:16">
      <c r="A5" t="str">
        <f>'[4]data sheet'!B5</f>
        <v>Infrastructure Development Office</v>
      </c>
    </row>
    <row r="6" spans="1:16">
      <c r="A6" t="str">
        <f>'[4]data sheet'!B6</f>
        <v>Tamghas, Gulmi</v>
      </c>
    </row>
    <row r="8" spans="1:16">
      <c r="A8" t="s">
        <v>1252</v>
      </c>
    </row>
    <row r="10" spans="1:16">
      <c r="A10" t="s">
        <v>1253</v>
      </c>
      <c r="C10" t="s">
        <v>1254</v>
      </c>
      <c r="P10" t="s">
        <v>1255</v>
      </c>
    </row>
    <row r="12" spans="1:16">
      <c r="A12" t="s">
        <v>1256</v>
      </c>
    </row>
    <row r="13" spans="1:16">
      <c r="A13" t="s">
        <v>1257</v>
      </c>
      <c r="B13" t="s">
        <v>1258</v>
      </c>
      <c r="G13" t="s">
        <v>1259</v>
      </c>
      <c r="L13" t="s">
        <v>1260</v>
      </c>
    </row>
    <row r="14" spans="1:16">
      <c r="B14" t="s">
        <v>1261</v>
      </c>
      <c r="C14" t="s">
        <v>296</v>
      </c>
      <c r="D14" t="s">
        <v>1262</v>
      </c>
      <c r="E14" t="s">
        <v>1263</v>
      </c>
      <c r="F14" t="s">
        <v>1264</v>
      </c>
      <c r="G14" t="s">
        <v>1261</v>
      </c>
      <c r="H14" t="s">
        <v>296</v>
      </c>
      <c r="I14" t="s">
        <v>1262</v>
      </c>
      <c r="J14" t="s">
        <v>1263</v>
      </c>
      <c r="K14" t="s">
        <v>1264</v>
      </c>
      <c r="L14" t="s">
        <v>1261</v>
      </c>
      <c r="M14" t="s">
        <v>296</v>
      </c>
      <c r="N14" t="s">
        <v>1262</v>
      </c>
      <c r="O14" t="s">
        <v>1263</v>
      </c>
      <c r="P14" t="s">
        <v>1264</v>
      </c>
    </row>
    <row r="15" spans="1:16">
      <c r="A15" t="s">
        <v>1265</v>
      </c>
      <c r="L15" t="s">
        <v>1266</v>
      </c>
      <c r="M15" t="s">
        <v>1267</v>
      </c>
      <c r="N15">
        <v>0.33</v>
      </c>
      <c r="O15">
        <f>truck8t</f>
        <v>1454</v>
      </c>
      <c r="P15">
        <f>TRUNC(O15*N15,2)</f>
        <v>479.82</v>
      </c>
    </row>
    <row r="16" spans="1:16">
      <c r="L16" t="s">
        <v>1268</v>
      </c>
      <c r="M16" t="s">
        <v>1267</v>
      </c>
      <c r="N16">
        <v>0.33</v>
      </c>
      <c r="O16">
        <f>loader</f>
        <v>2820.46</v>
      </c>
      <c r="P16">
        <f>TRUNC(O16*N16,2)</f>
        <v>930.75</v>
      </c>
    </row>
    <row r="17" spans="1:16">
      <c r="A17" t="s">
        <v>1269</v>
      </c>
      <c r="F17">
        <f>SUM(F15:F16)</f>
        <v>0</v>
      </c>
      <c r="G17" t="s">
        <v>1270</v>
      </c>
      <c r="K17">
        <f>SUM(K15:K16)</f>
        <v>0</v>
      </c>
      <c r="L17" t="s">
        <v>1271</v>
      </c>
      <c r="P17">
        <f>SUM(P15:P16)</f>
        <v>1410.57</v>
      </c>
    </row>
    <row r="18" spans="1:16">
      <c r="A18" t="s">
        <v>1272</v>
      </c>
      <c r="F18">
        <f>SUM(F17+K17+P17)</f>
        <v>1410.57</v>
      </c>
      <c r="M18" t="s">
        <v>1273</v>
      </c>
      <c r="P18">
        <f>L18+F18</f>
        <v>1410.57</v>
      </c>
    </row>
    <row r="19" spans="1:16">
      <c r="N19" t="s">
        <v>1274</v>
      </c>
      <c r="P19">
        <f>TRUNC(P18/5.5,2)</f>
        <v>256.45999999999998</v>
      </c>
    </row>
    <row r="20" spans="1:16">
      <c r="A20" t="s">
        <v>1253</v>
      </c>
      <c r="C20" t="s">
        <v>1275</v>
      </c>
      <c r="P20" t="s">
        <v>1276</v>
      </c>
    </row>
    <row r="22" spans="1:16">
      <c r="A22" t="s">
        <v>1256</v>
      </c>
    </row>
    <row r="23" spans="1:16">
      <c r="A23" t="s">
        <v>1257</v>
      </c>
      <c r="B23" t="s">
        <v>1258</v>
      </c>
      <c r="G23" t="s">
        <v>1259</v>
      </c>
      <c r="L23" t="s">
        <v>1260</v>
      </c>
    </row>
    <row r="24" spans="1:16">
      <c r="B24" t="s">
        <v>1261</v>
      </c>
      <c r="C24" t="s">
        <v>296</v>
      </c>
      <c r="D24" t="s">
        <v>1262</v>
      </c>
      <c r="E24" t="s">
        <v>1263</v>
      </c>
      <c r="F24" t="s">
        <v>1264</v>
      </c>
      <c r="G24" t="s">
        <v>1261</v>
      </c>
      <c r="H24" t="s">
        <v>296</v>
      </c>
      <c r="I24" t="s">
        <v>1262</v>
      </c>
      <c r="J24" t="s">
        <v>1263</v>
      </c>
      <c r="K24" t="s">
        <v>1264</v>
      </c>
      <c r="L24" t="s">
        <v>1261</v>
      </c>
      <c r="M24" t="s">
        <v>296</v>
      </c>
      <c r="N24" t="s">
        <v>1262</v>
      </c>
      <c r="O24" t="s">
        <v>1263</v>
      </c>
      <c r="P24" t="s">
        <v>1264</v>
      </c>
    </row>
    <row r="25" spans="1:16">
      <c r="A25" t="s">
        <v>1277</v>
      </c>
      <c r="B25" t="s">
        <v>1164</v>
      </c>
      <c r="C25" t="s">
        <v>1278</v>
      </c>
      <c r="D25">
        <v>6</v>
      </c>
      <c r="E25">
        <f>unskilled</f>
        <v>680</v>
      </c>
      <c r="F25">
        <f>TRUNC(E25*D25,2)</f>
        <v>4080</v>
      </c>
      <c r="L25" t="s">
        <v>1266</v>
      </c>
      <c r="M25" t="s">
        <v>1267</v>
      </c>
      <c r="N25">
        <v>6</v>
      </c>
      <c r="O25">
        <f>truck8t</f>
        <v>1454</v>
      </c>
      <c r="P25">
        <f>TRUNC(O25*N25,2)</f>
        <v>8724</v>
      </c>
    </row>
    <row r="26" spans="1:16">
      <c r="A26" t="s">
        <v>1269</v>
      </c>
      <c r="F26">
        <f>SUM(F25:F25)</f>
        <v>4080</v>
      </c>
      <c r="G26" t="s">
        <v>1270</v>
      </c>
      <c r="K26">
        <f>SUM(K25:K25)</f>
        <v>0</v>
      </c>
      <c r="L26" t="s">
        <v>1271</v>
      </c>
      <c r="P26">
        <f>SUM(P25:P25)</f>
        <v>8724</v>
      </c>
    </row>
    <row r="27" spans="1:16">
      <c r="A27" t="s">
        <v>1272</v>
      </c>
      <c r="F27">
        <f>SUM(F26+K26+P26)</f>
        <v>12804</v>
      </c>
      <c r="M27" t="s">
        <v>1273</v>
      </c>
      <c r="P27">
        <f>L27+F27</f>
        <v>12804</v>
      </c>
    </row>
    <row r="28" spans="1:16">
      <c r="N28" t="s">
        <v>1274</v>
      </c>
      <c r="P28">
        <f>TRUNC(P27/44,2)</f>
        <v>291</v>
      </c>
    </row>
    <row r="29" spans="1:16">
      <c r="A29" t="s">
        <v>1253</v>
      </c>
      <c r="C29" t="s">
        <v>1279</v>
      </c>
      <c r="P29" t="s">
        <v>1280</v>
      </c>
    </row>
    <row r="31" spans="1:16">
      <c r="A31" s="293" t="s">
        <v>1256</v>
      </c>
      <c r="B31" s="293"/>
      <c r="C31" s="293"/>
      <c r="D31" s="293"/>
      <c r="E31" s="293"/>
      <c r="F31" s="293"/>
      <c r="G31" s="293"/>
      <c r="H31" s="293"/>
      <c r="I31" s="293"/>
      <c r="J31" s="293"/>
      <c r="K31" s="293"/>
      <c r="L31" s="293"/>
      <c r="M31" s="293"/>
      <c r="N31" s="293"/>
      <c r="O31" s="293"/>
      <c r="P31" s="293"/>
    </row>
    <row r="32" spans="1:16">
      <c r="A32" s="293" t="s">
        <v>1257</v>
      </c>
      <c r="B32" s="293" t="s">
        <v>1258</v>
      </c>
      <c r="C32" s="293"/>
      <c r="D32" s="293"/>
      <c r="E32" s="293"/>
      <c r="F32" s="293"/>
      <c r="G32" s="293" t="s">
        <v>1259</v>
      </c>
      <c r="H32" s="293"/>
      <c r="I32" s="293"/>
      <c r="J32" s="293"/>
      <c r="K32" s="293"/>
      <c r="L32" s="293" t="s">
        <v>1260</v>
      </c>
      <c r="M32" s="293"/>
      <c r="N32" s="293"/>
      <c r="O32" s="293"/>
      <c r="P32" s="293"/>
    </row>
    <row r="33" spans="1:16">
      <c r="A33" s="293"/>
      <c r="B33" s="293" t="s">
        <v>1261</v>
      </c>
      <c r="C33" s="293" t="s">
        <v>296</v>
      </c>
      <c r="D33" s="293" t="s">
        <v>1262</v>
      </c>
      <c r="E33" s="293" t="s">
        <v>1263</v>
      </c>
      <c r="F33" s="293" t="s">
        <v>1264</v>
      </c>
      <c r="G33" s="293" t="s">
        <v>1261</v>
      </c>
      <c r="H33" s="293" t="s">
        <v>296</v>
      </c>
      <c r="I33" s="293" t="s">
        <v>1262</v>
      </c>
      <c r="J33" s="293" t="s">
        <v>1263</v>
      </c>
      <c r="K33" s="293" t="s">
        <v>1264</v>
      </c>
      <c r="L33" s="293" t="s">
        <v>1261</v>
      </c>
      <c r="M33" s="293" t="s">
        <v>296</v>
      </c>
      <c r="N33" s="293" t="s">
        <v>1262</v>
      </c>
      <c r="O33" s="293" t="s">
        <v>1263</v>
      </c>
      <c r="P33" s="293" t="s">
        <v>1264</v>
      </c>
    </row>
    <row r="34" spans="1:16">
      <c r="A34" s="293">
        <v>8.1</v>
      </c>
      <c r="B34" s="293" t="s">
        <v>1164</v>
      </c>
      <c r="C34" s="293" t="s">
        <v>1278</v>
      </c>
      <c r="D34" s="293">
        <v>2</v>
      </c>
      <c r="E34" s="293">
        <f>unskilled</f>
        <v>680</v>
      </c>
      <c r="F34" s="293">
        <f>TRUNC(E34*D34,2)</f>
        <v>1360</v>
      </c>
      <c r="G34" s="293"/>
      <c r="H34" s="293"/>
      <c r="I34" s="293"/>
      <c r="J34" s="293"/>
      <c r="K34" s="293"/>
      <c r="L34" s="293" t="s">
        <v>1166</v>
      </c>
      <c r="M34" s="293" t="s">
        <v>1267</v>
      </c>
      <c r="N34" s="293">
        <v>2</v>
      </c>
      <c r="O34" s="319">
        <v>2014</v>
      </c>
      <c r="P34" s="293">
        <f>TRUNC(O34*N34,2)</f>
        <v>4028</v>
      </c>
    </row>
    <row r="35" spans="1:16">
      <c r="A35" s="293" t="s">
        <v>1269</v>
      </c>
      <c r="B35" s="293"/>
      <c r="C35" s="293"/>
      <c r="D35" s="293"/>
      <c r="E35" s="293"/>
      <c r="F35" s="293">
        <f>SUM(F34:F34)</f>
        <v>1360</v>
      </c>
      <c r="G35" s="293" t="s">
        <v>1270</v>
      </c>
      <c r="H35" s="293"/>
      <c r="I35" s="293"/>
      <c r="J35" s="293"/>
      <c r="K35" s="293">
        <f>SUM(K34:K34)</f>
        <v>0</v>
      </c>
      <c r="L35" s="293" t="s">
        <v>1271</v>
      </c>
      <c r="M35" s="293"/>
      <c r="N35" s="293"/>
      <c r="O35" s="293"/>
      <c r="P35" s="293">
        <f>SUM(P34:P34)</f>
        <v>4028</v>
      </c>
    </row>
    <row r="36" spans="1:16">
      <c r="A36" s="293" t="s">
        <v>1272</v>
      </c>
      <c r="B36" s="293"/>
      <c r="C36" s="293"/>
      <c r="D36" s="293"/>
      <c r="E36" s="293"/>
      <c r="F36" s="293">
        <f>SUM(F35+K35+P35)</f>
        <v>5388</v>
      </c>
      <c r="G36" s="293"/>
      <c r="H36" s="293"/>
      <c r="I36" s="293"/>
      <c r="J36" s="293"/>
      <c r="K36" s="293"/>
      <c r="L36" s="293"/>
      <c r="M36" s="293" t="s">
        <v>1273</v>
      </c>
      <c r="N36" s="293"/>
      <c r="O36" s="293"/>
      <c r="P36" s="293">
        <f>L36+F36</f>
        <v>5388</v>
      </c>
    </row>
    <row r="37" spans="1:16">
      <c r="A37" s="293"/>
      <c r="B37" s="293"/>
      <c r="C37" s="293"/>
      <c r="D37" s="293"/>
      <c r="E37" s="293"/>
      <c r="F37" s="293"/>
      <c r="G37" s="293"/>
      <c r="H37" s="293"/>
      <c r="I37" s="293"/>
      <c r="J37" s="293"/>
      <c r="K37" s="293"/>
      <c r="L37" s="293"/>
      <c r="M37" s="293"/>
      <c r="N37" s="293" t="s">
        <v>1281</v>
      </c>
      <c r="O37" s="293"/>
      <c r="P37" s="293">
        <f>TRUNC(P36/10,2)</f>
        <v>538.79999999999995</v>
      </c>
    </row>
    <row r="38" spans="1:16">
      <c r="A38" t="s">
        <v>1253</v>
      </c>
      <c r="C38" t="s">
        <v>1282</v>
      </c>
      <c r="P38" t="s">
        <v>1283</v>
      </c>
    </row>
    <row r="40" spans="1:16">
      <c r="A40" t="s">
        <v>1256</v>
      </c>
    </row>
    <row r="41" spans="1:16">
      <c r="A41" t="s">
        <v>1257</v>
      </c>
      <c r="B41" t="s">
        <v>1258</v>
      </c>
      <c r="G41" t="s">
        <v>1259</v>
      </c>
      <c r="L41" t="s">
        <v>1260</v>
      </c>
    </row>
    <row r="42" spans="1:16">
      <c r="B42" t="s">
        <v>1261</v>
      </c>
      <c r="C42" t="s">
        <v>296</v>
      </c>
      <c r="D42" t="s">
        <v>1262</v>
      </c>
      <c r="E42" t="s">
        <v>1263</v>
      </c>
      <c r="F42" t="s">
        <v>1264</v>
      </c>
      <c r="G42" t="s">
        <v>1261</v>
      </c>
      <c r="H42" t="s">
        <v>296</v>
      </c>
      <c r="I42" t="s">
        <v>1262</v>
      </c>
      <c r="J42" t="s">
        <v>1263</v>
      </c>
      <c r="K42" t="s">
        <v>1264</v>
      </c>
      <c r="L42" t="s">
        <v>1261</v>
      </c>
      <c r="M42" t="s">
        <v>296</v>
      </c>
      <c r="N42" t="s">
        <v>1262</v>
      </c>
      <c r="O42" t="s">
        <v>1263</v>
      </c>
      <c r="P42" t="s">
        <v>1264</v>
      </c>
    </row>
    <row r="43" spans="1:16">
      <c r="A43">
        <v>8.11</v>
      </c>
      <c r="B43" t="s">
        <v>1164</v>
      </c>
      <c r="C43" t="s">
        <v>1278</v>
      </c>
      <c r="D43">
        <v>3</v>
      </c>
      <c r="E43">
        <f>unskilled</f>
        <v>680</v>
      </c>
      <c r="F43">
        <f>TRUNC(E43*D43,2)</f>
        <v>2040</v>
      </c>
      <c r="L43" t="s">
        <v>1166</v>
      </c>
      <c r="M43" t="s">
        <v>1267</v>
      </c>
      <c r="N43">
        <v>6</v>
      </c>
      <c r="O43">
        <f>truck8t</f>
        <v>1454</v>
      </c>
      <c r="P43">
        <f>TRUNC(O43*N43,2)</f>
        <v>8724</v>
      </c>
    </row>
    <row r="44" spans="1:16">
      <c r="A44" t="s">
        <v>1269</v>
      </c>
      <c r="F44">
        <f>SUM(F43:F43)</f>
        <v>2040</v>
      </c>
      <c r="G44" t="s">
        <v>1270</v>
      </c>
      <c r="K44">
        <f>SUM(K43:K43)</f>
        <v>0</v>
      </c>
      <c r="L44" t="s">
        <v>1271</v>
      </c>
      <c r="P44">
        <f>SUM(P43:P43)</f>
        <v>8724</v>
      </c>
    </row>
    <row r="45" spans="1:16">
      <c r="A45" t="s">
        <v>1272</v>
      </c>
      <c r="F45">
        <f>SUM(F44+K44+P44)</f>
        <v>10764</v>
      </c>
      <c r="M45" t="s">
        <v>1273</v>
      </c>
      <c r="P45">
        <f>L45+F45</f>
        <v>10764</v>
      </c>
    </row>
    <row r="46" spans="1:16">
      <c r="N46" t="s">
        <v>1284</v>
      </c>
      <c r="P46">
        <f>TRUNC(P45/16000,2)</f>
        <v>0.67</v>
      </c>
    </row>
    <row r="47" spans="1:16">
      <c r="A47" t="s">
        <v>1253</v>
      </c>
      <c r="C47" t="s">
        <v>1285</v>
      </c>
      <c r="P47" t="s">
        <v>1286</v>
      </c>
    </row>
    <row r="49" spans="1:16">
      <c r="A49" t="s">
        <v>1256</v>
      </c>
    </row>
    <row r="50" spans="1:16">
      <c r="A50" t="s">
        <v>1257</v>
      </c>
      <c r="B50" t="s">
        <v>1258</v>
      </c>
      <c r="G50" t="s">
        <v>1259</v>
      </c>
      <c r="L50" t="s">
        <v>1260</v>
      </c>
    </row>
    <row r="51" spans="1:16">
      <c r="B51" t="s">
        <v>1261</v>
      </c>
      <c r="C51" t="s">
        <v>296</v>
      </c>
      <c r="D51" t="s">
        <v>1262</v>
      </c>
      <c r="E51" t="s">
        <v>1263</v>
      </c>
      <c r="F51" t="s">
        <v>1264</v>
      </c>
      <c r="G51" t="s">
        <v>1261</v>
      </c>
      <c r="H51" t="s">
        <v>296</v>
      </c>
      <c r="I51" t="s">
        <v>1262</v>
      </c>
      <c r="J51" t="s">
        <v>1263</v>
      </c>
      <c r="K51" t="s">
        <v>1264</v>
      </c>
      <c r="L51" t="s">
        <v>1261</v>
      </c>
      <c r="M51" t="s">
        <v>296</v>
      </c>
      <c r="N51" t="s">
        <v>1262</v>
      </c>
      <c r="O51" t="s">
        <v>1263</v>
      </c>
      <c r="P51" t="s">
        <v>1264</v>
      </c>
    </row>
    <row r="52" spans="1:16">
      <c r="A52">
        <v>8.1199999999999992</v>
      </c>
      <c r="B52" t="s">
        <v>1164</v>
      </c>
      <c r="C52" t="s">
        <v>1278</v>
      </c>
      <c r="D52">
        <v>6</v>
      </c>
      <c r="E52">
        <f>unskilled</f>
        <v>680</v>
      </c>
      <c r="F52">
        <f>TRUNC(E52*D52,2)</f>
        <v>4080</v>
      </c>
      <c r="L52" t="s">
        <v>1166</v>
      </c>
      <c r="M52" t="s">
        <v>1267</v>
      </c>
      <c r="N52">
        <v>6</v>
      </c>
      <c r="O52">
        <f>truck8t</f>
        <v>1454</v>
      </c>
      <c r="P52">
        <f>TRUNC(O52*N52,2)</f>
        <v>8724</v>
      </c>
    </row>
    <row r="53" spans="1:16">
      <c r="A53" t="s">
        <v>1269</v>
      </c>
      <c r="F53">
        <f>SUM(F52:F52)</f>
        <v>4080</v>
      </c>
      <c r="G53" t="s">
        <v>1270</v>
      </c>
      <c r="K53">
        <f>SUM(K52:K52)</f>
        <v>0</v>
      </c>
      <c r="L53" t="s">
        <v>1271</v>
      </c>
      <c r="P53">
        <f>SUM(P52:P52)</f>
        <v>8724</v>
      </c>
    </row>
    <row r="54" spans="1:16">
      <c r="A54" t="s">
        <v>1272</v>
      </c>
      <c r="F54">
        <f>SUM(F53+K53+P53)</f>
        <v>12804</v>
      </c>
      <c r="M54" t="s">
        <v>1273</v>
      </c>
      <c r="P54">
        <f>L54+F54</f>
        <v>12804</v>
      </c>
    </row>
    <row r="55" spans="1:16">
      <c r="N55" t="s">
        <v>1281</v>
      </c>
      <c r="P55">
        <f>TRUNC(P54/40,2)</f>
        <v>320.10000000000002</v>
      </c>
    </row>
    <row r="56" spans="1:16">
      <c r="A56" t="s">
        <v>1253</v>
      </c>
      <c r="C56" t="s">
        <v>1287</v>
      </c>
      <c r="P56" t="s">
        <v>1288</v>
      </c>
    </row>
    <row r="58" spans="1:16">
      <c r="A58" t="s">
        <v>1256</v>
      </c>
    </row>
    <row r="59" spans="1:16">
      <c r="A59" t="s">
        <v>1257</v>
      </c>
      <c r="B59" t="s">
        <v>1258</v>
      </c>
      <c r="G59" t="s">
        <v>1259</v>
      </c>
      <c r="L59" t="s">
        <v>1260</v>
      </c>
    </row>
    <row r="60" spans="1:16">
      <c r="B60" t="s">
        <v>1261</v>
      </c>
      <c r="C60" t="s">
        <v>296</v>
      </c>
      <c r="D60" t="s">
        <v>1262</v>
      </c>
      <c r="E60" t="s">
        <v>1263</v>
      </c>
      <c r="F60" t="s">
        <v>1264</v>
      </c>
      <c r="G60" t="s">
        <v>1261</v>
      </c>
      <c r="H60" t="s">
        <v>296</v>
      </c>
      <c r="I60" t="s">
        <v>1262</v>
      </c>
      <c r="J60" t="s">
        <v>1263</v>
      </c>
      <c r="K60" t="s">
        <v>1264</v>
      </c>
      <c r="L60" t="s">
        <v>1261</v>
      </c>
      <c r="M60" t="s">
        <v>296</v>
      </c>
      <c r="N60" t="s">
        <v>1262</v>
      </c>
      <c r="O60" t="s">
        <v>1263</v>
      </c>
      <c r="P60" t="s">
        <v>1264</v>
      </c>
    </row>
    <row r="61" spans="1:16">
      <c r="A61">
        <v>8.1300000000000008</v>
      </c>
      <c r="B61" t="s">
        <v>1164</v>
      </c>
      <c r="C61" t="s">
        <v>1278</v>
      </c>
      <c r="D61">
        <v>8</v>
      </c>
      <c r="E61">
        <f>unskilled</f>
        <v>680</v>
      </c>
      <c r="F61">
        <f>TRUNC(E61*D61,2)</f>
        <v>5440</v>
      </c>
      <c r="L61" t="s">
        <v>1166</v>
      </c>
      <c r="M61" t="s">
        <v>1267</v>
      </c>
      <c r="N61">
        <v>6</v>
      </c>
      <c r="O61">
        <f>truck8t</f>
        <v>1454</v>
      </c>
      <c r="P61">
        <f>TRUNC(O61*N61,2)</f>
        <v>8724</v>
      </c>
    </row>
    <row r="62" spans="1:16">
      <c r="B62" t="s">
        <v>1167</v>
      </c>
      <c r="C62" t="s">
        <v>1278</v>
      </c>
      <c r="D62">
        <v>1</v>
      </c>
      <c r="E62">
        <f>skilled</f>
        <v>950</v>
      </c>
      <c r="F62">
        <f>TRUNC(E62*D62,2)</f>
        <v>950</v>
      </c>
    </row>
    <row r="63" spans="1:16">
      <c r="A63" t="s">
        <v>1269</v>
      </c>
      <c r="F63">
        <f>SUM(F61:F62)</f>
        <v>6390</v>
      </c>
      <c r="G63" t="s">
        <v>1270</v>
      </c>
      <c r="K63">
        <f>SUM(K61:K61)</f>
        <v>0</v>
      </c>
      <c r="L63" t="s">
        <v>1271</v>
      </c>
      <c r="P63">
        <f>SUM(P61:P61)</f>
        <v>8724</v>
      </c>
    </row>
    <row r="64" spans="1:16">
      <c r="A64" t="s">
        <v>1272</v>
      </c>
      <c r="F64">
        <f>SUM(F63+K63+P63)</f>
        <v>15114</v>
      </c>
      <c r="M64" t="s">
        <v>1273</v>
      </c>
      <c r="P64">
        <f>L64+F64</f>
        <v>15114</v>
      </c>
    </row>
    <row r="65" spans="1:16">
      <c r="N65" t="s">
        <v>1281</v>
      </c>
      <c r="P65">
        <f>TRUNC(P64/30,2)</f>
        <v>503.8</v>
      </c>
    </row>
    <row r="66" spans="1:16">
      <c r="A66" t="s">
        <v>1253</v>
      </c>
      <c r="C66" t="s">
        <v>1289</v>
      </c>
      <c r="P66" t="s">
        <v>1290</v>
      </c>
    </row>
    <row r="68" spans="1:16">
      <c r="A68" t="s">
        <v>1256</v>
      </c>
    </row>
    <row r="69" spans="1:16">
      <c r="A69" t="s">
        <v>1257</v>
      </c>
      <c r="B69" t="s">
        <v>1258</v>
      </c>
      <c r="G69" t="s">
        <v>1259</v>
      </c>
      <c r="L69" t="s">
        <v>1260</v>
      </c>
    </row>
    <row r="70" spans="1:16">
      <c r="B70" t="s">
        <v>1261</v>
      </c>
      <c r="C70" t="s">
        <v>296</v>
      </c>
      <c r="D70" t="s">
        <v>1262</v>
      </c>
      <c r="E70" t="s">
        <v>1263</v>
      </c>
      <c r="F70" t="s">
        <v>1264</v>
      </c>
      <c r="G70" t="s">
        <v>1261</v>
      </c>
      <c r="H70" t="s">
        <v>296</v>
      </c>
      <c r="I70" t="s">
        <v>1262</v>
      </c>
      <c r="J70" t="s">
        <v>1263</v>
      </c>
      <c r="K70" t="s">
        <v>1264</v>
      </c>
      <c r="L70" t="s">
        <v>1261</v>
      </c>
      <c r="M70" t="s">
        <v>296</v>
      </c>
      <c r="N70" t="s">
        <v>1262</v>
      </c>
      <c r="O70" t="s">
        <v>1263</v>
      </c>
      <c r="P70" t="s">
        <v>1264</v>
      </c>
    </row>
    <row r="71" spans="1:16">
      <c r="A71">
        <v>8.14</v>
      </c>
      <c r="B71" t="s">
        <v>1164</v>
      </c>
      <c r="C71" t="s">
        <v>1278</v>
      </c>
      <c r="D71">
        <v>8</v>
      </c>
      <c r="E71">
        <f>unskilled</f>
        <v>680</v>
      </c>
      <c r="F71">
        <f>TRUNC(E71*D71,2)</f>
        <v>5440</v>
      </c>
      <c r="L71" t="s">
        <v>1166</v>
      </c>
      <c r="M71" t="s">
        <v>1267</v>
      </c>
      <c r="N71">
        <v>6</v>
      </c>
      <c r="O71">
        <f>truck8t</f>
        <v>1454</v>
      </c>
      <c r="P71">
        <f>TRUNC(O71*N71,2)</f>
        <v>8724</v>
      </c>
    </row>
    <row r="72" spans="1:16">
      <c r="B72" t="s">
        <v>1167</v>
      </c>
      <c r="C72" t="s">
        <v>1278</v>
      </c>
      <c r="D72">
        <v>1</v>
      </c>
      <c r="E72">
        <f>skilled</f>
        <v>950</v>
      </c>
      <c r="F72">
        <f>TRUNC(E72*D72,2)</f>
        <v>950</v>
      </c>
    </row>
    <row r="73" spans="1:16">
      <c r="A73" t="s">
        <v>1269</v>
      </c>
      <c r="F73">
        <f>SUM(F71:F72)</f>
        <v>6390</v>
      </c>
      <c r="G73" t="s">
        <v>1270</v>
      </c>
      <c r="K73">
        <f>SUM(K71:K71)</f>
        <v>0</v>
      </c>
      <c r="L73" t="s">
        <v>1271</v>
      </c>
      <c r="P73">
        <f>SUM(P71:P71)</f>
        <v>8724</v>
      </c>
    </row>
    <row r="74" spans="1:16">
      <c r="A74" t="s">
        <v>1272</v>
      </c>
      <c r="F74">
        <f>SUM(F73+K73+P73)</f>
        <v>15114</v>
      </c>
      <c r="M74" t="s">
        <v>1273</v>
      </c>
      <c r="P74">
        <f>L74+F74</f>
        <v>15114</v>
      </c>
    </row>
    <row r="75" spans="1:16">
      <c r="N75" t="s">
        <v>1291</v>
      </c>
      <c r="P75">
        <f>TRUNC(P74/20,2)</f>
        <v>755.7</v>
      </c>
    </row>
    <row r="76" spans="1:16">
      <c r="A76" t="s">
        <v>1253</v>
      </c>
      <c r="C76" t="s">
        <v>1292</v>
      </c>
      <c r="P76" t="s">
        <v>1293</v>
      </c>
    </row>
    <row r="78" spans="1:16">
      <c r="A78" t="s">
        <v>1256</v>
      </c>
    </row>
    <row r="79" spans="1:16">
      <c r="A79" t="s">
        <v>1257</v>
      </c>
      <c r="B79" t="s">
        <v>1258</v>
      </c>
      <c r="G79" t="s">
        <v>1259</v>
      </c>
      <c r="L79" t="s">
        <v>1260</v>
      </c>
    </row>
    <row r="80" spans="1:16">
      <c r="B80" t="s">
        <v>1261</v>
      </c>
      <c r="C80" t="s">
        <v>296</v>
      </c>
      <c r="D80" t="s">
        <v>1262</v>
      </c>
      <c r="E80" t="s">
        <v>1263</v>
      </c>
      <c r="F80" t="s">
        <v>1264</v>
      </c>
      <c r="G80" t="s">
        <v>1261</v>
      </c>
      <c r="H80" t="s">
        <v>296</v>
      </c>
      <c r="I80" t="s">
        <v>1262</v>
      </c>
      <c r="J80" t="s">
        <v>1263</v>
      </c>
      <c r="K80" t="s">
        <v>1264</v>
      </c>
      <c r="L80" t="s">
        <v>1261</v>
      </c>
      <c r="M80" t="s">
        <v>296</v>
      </c>
      <c r="N80" t="s">
        <v>1262</v>
      </c>
      <c r="O80" t="s">
        <v>1263</v>
      </c>
      <c r="P80" t="s">
        <v>1264</v>
      </c>
    </row>
    <row r="81" spans="1:16">
      <c r="A81" t="s">
        <v>1294</v>
      </c>
      <c r="B81" t="s">
        <v>1164</v>
      </c>
      <c r="C81" t="s">
        <v>1278</v>
      </c>
      <c r="D81">
        <f>2+1</f>
        <v>3</v>
      </c>
      <c r="E81">
        <f>unskilled</f>
        <v>680</v>
      </c>
      <c r="F81">
        <f>TRUNC(E81*D81,2)</f>
        <v>2040</v>
      </c>
      <c r="L81" t="s">
        <v>1166</v>
      </c>
      <c r="M81" t="s">
        <v>1267</v>
      </c>
      <c r="N81">
        <f>1+0.5</f>
        <v>1.5</v>
      </c>
      <c r="O81">
        <f>truck8t</f>
        <v>1454</v>
      </c>
      <c r="P81">
        <f>TRUNC(O81*N81,2)</f>
        <v>2181</v>
      </c>
    </row>
    <row r="82" spans="1:16">
      <c r="B82" t="s">
        <v>1167</v>
      </c>
      <c r="C82" t="s">
        <v>1278</v>
      </c>
      <c r="D82">
        <f>0.5+0.1</f>
        <v>0.6</v>
      </c>
      <c r="E82">
        <f>skilled</f>
        <v>950</v>
      </c>
      <c r="F82">
        <f>TRUNC(E82*D82,2)</f>
        <v>570</v>
      </c>
      <c r="L82" t="s">
        <v>1295</v>
      </c>
      <c r="M82" t="s">
        <v>1267</v>
      </c>
      <c r="N82">
        <f>1+0.5</f>
        <v>1.5</v>
      </c>
      <c r="O82">
        <f>crane_5T*3/5</f>
        <v>2850.2760000000003</v>
      </c>
      <c r="P82">
        <f>TRUNC(O82*N82,2)</f>
        <v>4275.41</v>
      </c>
    </row>
    <row r="83" spans="1:16">
      <c r="A83" t="s">
        <v>1269</v>
      </c>
      <c r="F83">
        <f>SUM(F81:F82)</f>
        <v>2610</v>
      </c>
      <c r="G83" t="s">
        <v>1270</v>
      </c>
      <c r="K83">
        <f>SUM(K81:K81)</f>
        <v>0</v>
      </c>
      <c r="L83" t="s">
        <v>1271</v>
      </c>
      <c r="P83">
        <f>SUM(P81:P82)</f>
        <v>6456.41</v>
      </c>
    </row>
    <row r="84" spans="1:16">
      <c r="A84" t="s">
        <v>1272</v>
      </c>
      <c r="F84">
        <f>SUM(F83+K83+P83)</f>
        <v>9066.41</v>
      </c>
      <c r="M84" t="s">
        <v>1273</v>
      </c>
      <c r="P84">
        <f>L84+F84</f>
        <v>9066.41</v>
      </c>
    </row>
    <row r="85" spans="1:16">
      <c r="N85" t="s">
        <v>1296</v>
      </c>
      <c r="P85">
        <f>TRUNC(P84/15,2)</f>
        <v>604.41999999999996</v>
      </c>
    </row>
    <row r="86" spans="1:16">
      <c r="A86" t="s">
        <v>1253</v>
      </c>
      <c r="C86" t="s">
        <v>1297</v>
      </c>
      <c r="P86" t="s">
        <v>1298</v>
      </c>
    </row>
    <row r="88" spans="1:16">
      <c r="A88" t="s">
        <v>1256</v>
      </c>
    </row>
    <row r="89" spans="1:16">
      <c r="A89" t="s">
        <v>1257</v>
      </c>
      <c r="B89" t="s">
        <v>1258</v>
      </c>
      <c r="G89" t="s">
        <v>1259</v>
      </c>
      <c r="L89" t="s">
        <v>1260</v>
      </c>
    </row>
    <row r="90" spans="1:16">
      <c r="B90" t="s">
        <v>1261</v>
      </c>
      <c r="C90" t="s">
        <v>296</v>
      </c>
      <c r="D90" t="s">
        <v>1262</v>
      </c>
      <c r="E90" t="s">
        <v>1263</v>
      </c>
      <c r="F90" t="s">
        <v>1264</v>
      </c>
      <c r="G90" t="s">
        <v>1261</v>
      </c>
      <c r="H90" t="s">
        <v>296</v>
      </c>
      <c r="I90" t="s">
        <v>1262</v>
      </c>
      <c r="J90" t="s">
        <v>1263</v>
      </c>
      <c r="K90" t="s">
        <v>1264</v>
      </c>
      <c r="L90" t="s">
        <v>1261</v>
      </c>
      <c r="M90" t="s">
        <v>296</v>
      </c>
      <c r="N90" t="s">
        <v>1262</v>
      </c>
      <c r="O90" t="s">
        <v>1263</v>
      </c>
      <c r="P90" t="s">
        <v>1264</v>
      </c>
    </row>
    <row r="91" spans="1:16">
      <c r="A91" t="s">
        <v>1299</v>
      </c>
      <c r="B91" t="s">
        <v>1164</v>
      </c>
      <c r="C91" t="s">
        <v>1278</v>
      </c>
      <c r="D91">
        <f>2+1</f>
        <v>3</v>
      </c>
      <c r="E91">
        <f>unskilled</f>
        <v>680</v>
      </c>
      <c r="F91">
        <f>TRUNC(E91*D91,2)</f>
        <v>2040</v>
      </c>
      <c r="L91" t="s">
        <v>1166</v>
      </c>
      <c r="M91" t="s">
        <v>1267</v>
      </c>
      <c r="N91">
        <f>1+0.5</f>
        <v>1.5</v>
      </c>
      <c r="O91">
        <f>truck8t</f>
        <v>1454</v>
      </c>
      <c r="P91">
        <f>TRUNC(O91*N91,2)</f>
        <v>2181</v>
      </c>
    </row>
    <row r="92" spans="1:16">
      <c r="B92" t="s">
        <v>1167</v>
      </c>
      <c r="C92" t="s">
        <v>1278</v>
      </c>
      <c r="D92">
        <f>0.5+0.5</f>
        <v>1</v>
      </c>
      <c r="E92">
        <f>skilled</f>
        <v>950</v>
      </c>
      <c r="F92">
        <f>TRUNC(E92*D92,2)</f>
        <v>950</v>
      </c>
      <c r="L92" t="s">
        <v>1295</v>
      </c>
      <c r="M92" t="s">
        <v>1267</v>
      </c>
      <c r="N92">
        <f>1+0.5</f>
        <v>1.5</v>
      </c>
      <c r="O92">
        <f>crane_5T*3/5</f>
        <v>2850.2760000000003</v>
      </c>
      <c r="P92">
        <f>TRUNC(O92*N92,2)</f>
        <v>4275.41</v>
      </c>
    </row>
    <row r="93" spans="1:16">
      <c r="A93" t="s">
        <v>1269</v>
      </c>
      <c r="F93">
        <f>SUM(F91:F92)</f>
        <v>2990</v>
      </c>
      <c r="G93" t="s">
        <v>1270</v>
      </c>
      <c r="K93">
        <f>SUM(K91:K91)</f>
        <v>0</v>
      </c>
      <c r="L93" t="s">
        <v>1271</v>
      </c>
      <c r="P93">
        <f>SUM(P91:P92)</f>
        <v>6456.41</v>
      </c>
    </row>
    <row r="94" spans="1:16">
      <c r="A94" t="s">
        <v>1272</v>
      </c>
      <c r="F94">
        <f>SUM(F93+K93+P93)</f>
        <v>9446.41</v>
      </c>
      <c r="M94" t="s">
        <v>1273</v>
      </c>
      <c r="P94">
        <f>L94+F94</f>
        <v>9446.41</v>
      </c>
    </row>
    <row r="95" spans="1:16">
      <c r="N95" t="s">
        <v>1296</v>
      </c>
      <c r="P95">
        <f>TRUNC(P94/25,2)</f>
        <v>377.85</v>
      </c>
    </row>
    <row r="96" spans="1:16">
      <c r="A96" t="s">
        <v>1253</v>
      </c>
      <c r="C96" t="s">
        <v>1300</v>
      </c>
      <c r="P96" t="s">
        <v>1301</v>
      </c>
    </row>
    <row r="98" spans="1:16">
      <c r="A98" t="s">
        <v>1256</v>
      </c>
    </row>
    <row r="99" spans="1:16">
      <c r="A99" t="s">
        <v>1257</v>
      </c>
      <c r="B99" t="s">
        <v>1258</v>
      </c>
      <c r="G99" t="s">
        <v>1259</v>
      </c>
      <c r="L99" t="s">
        <v>1260</v>
      </c>
    </row>
    <row r="100" spans="1:16">
      <c r="B100" t="s">
        <v>1261</v>
      </c>
      <c r="C100" t="s">
        <v>296</v>
      </c>
      <c r="D100" t="s">
        <v>1262</v>
      </c>
      <c r="E100" t="s">
        <v>1263</v>
      </c>
      <c r="F100" t="s">
        <v>1264</v>
      </c>
      <c r="G100" t="s">
        <v>1261</v>
      </c>
      <c r="H100" t="s">
        <v>296</v>
      </c>
      <c r="I100" t="s">
        <v>1262</v>
      </c>
      <c r="J100" t="s">
        <v>1263</v>
      </c>
      <c r="K100" t="s">
        <v>1264</v>
      </c>
      <c r="L100" t="s">
        <v>1261</v>
      </c>
      <c r="M100" t="s">
        <v>296</v>
      </c>
      <c r="N100" t="s">
        <v>1262</v>
      </c>
      <c r="O100" t="s">
        <v>1263</v>
      </c>
      <c r="P100" t="s">
        <v>1264</v>
      </c>
    </row>
    <row r="101" spans="1:16">
      <c r="A101" t="s">
        <v>1302</v>
      </c>
      <c r="B101" t="s">
        <v>1164</v>
      </c>
      <c r="C101" t="s">
        <v>1278</v>
      </c>
      <c r="D101">
        <f>2+1</f>
        <v>3</v>
      </c>
      <c r="E101">
        <f>unskilled</f>
        <v>680</v>
      </c>
      <c r="F101">
        <f>TRUNC(E101*D101,2)</f>
        <v>2040</v>
      </c>
      <c r="L101" t="s">
        <v>1166</v>
      </c>
      <c r="M101" t="s">
        <v>1267</v>
      </c>
      <c r="N101">
        <f>1+0.5</f>
        <v>1.5</v>
      </c>
      <c r="O101">
        <f>truck8t</f>
        <v>1454</v>
      </c>
      <c r="P101">
        <f>TRUNC(O101*N101,2)</f>
        <v>2181</v>
      </c>
    </row>
    <row r="102" spans="1:16">
      <c r="B102" t="s">
        <v>1167</v>
      </c>
      <c r="C102" t="s">
        <v>1278</v>
      </c>
      <c r="D102">
        <f>0.5+0.1</f>
        <v>0.6</v>
      </c>
      <c r="E102">
        <f>skilled</f>
        <v>950</v>
      </c>
      <c r="F102">
        <f>TRUNC(E102*D102,2)</f>
        <v>570</v>
      </c>
      <c r="L102" t="s">
        <v>1295</v>
      </c>
      <c r="M102" t="s">
        <v>1267</v>
      </c>
      <c r="N102">
        <f>1+0.5</f>
        <v>1.5</v>
      </c>
      <c r="O102">
        <f>crane_5T*3/5</f>
        <v>2850.2760000000003</v>
      </c>
      <c r="P102">
        <f>TRUNC(O102*N102,2)</f>
        <v>4275.41</v>
      </c>
    </row>
    <row r="103" spans="1:16">
      <c r="A103" t="s">
        <v>1269</v>
      </c>
      <c r="F103">
        <f>SUM(F101:F102)</f>
        <v>2610</v>
      </c>
      <c r="G103" t="s">
        <v>1270</v>
      </c>
      <c r="K103">
        <f>SUM(K101:K101)</f>
        <v>0</v>
      </c>
      <c r="L103" t="s">
        <v>1271</v>
      </c>
      <c r="P103">
        <f>SUM(P101:P102)</f>
        <v>6456.41</v>
      </c>
    </row>
    <row r="104" spans="1:16">
      <c r="A104" t="s">
        <v>1272</v>
      </c>
      <c r="F104">
        <f>SUM(F103+K103+P103)</f>
        <v>9066.41</v>
      </c>
      <c r="M104" t="s">
        <v>1273</v>
      </c>
      <c r="P104">
        <f>L104+F104</f>
        <v>9066.41</v>
      </c>
    </row>
    <row r="105" spans="1:16">
      <c r="N105" t="s">
        <v>1296</v>
      </c>
      <c r="P105">
        <f>TRUNC(P104/37.5,2)</f>
        <v>241.77</v>
      </c>
    </row>
    <row r="106" spans="1:16">
      <c r="A106" t="s">
        <v>1253</v>
      </c>
      <c r="C106" t="s">
        <v>1303</v>
      </c>
      <c r="P106" t="s">
        <v>1293</v>
      </c>
    </row>
    <row r="108" spans="1:16">
      <c r="A108" t="s">
        <v>1256</v>
      </c>
    </row>
    <row r="109" spans="1:16">
      <c r="A109" t="s">
        <v>1257</v>
      </c>
      <c r="B109" t="s">
        <v>1258</v>
      </c>
      <c r="G109" t="s">
        <v>1259</v>
      </c>
      <c r="L109" t="s">
        <v>1260</v>
      </c>
    </row>
    <row r="110" spans="1:16">
      <c r="B110" t="s">
        <v>1261</v>
      </c>
      <c r="C110" t="s">
        <v>296</v>
      </c>
      <c r="D110" t="s">
        <v>1262</v>
      </c>
      <c r="E110" t="s">
        <v>1263</v>
      </c>
      <c r="F110" t="s">
        <v>1264</v>
      </c>
      <c r="G110" t="s">
        <v>1261</v>
      </c>
      <c r="H110" t="s">
        <v>296</v>
      </c>
      <c r="I110" t="s">
        <v>1262</v>
      </c>
      <c r="J110" t="s">
        <v>1263</v>
      </c>
      <c r="K110" t="s">
        <v>1264</v>
      </c>
      <c r="L110" t="s">
        <v>1261</v>
      </c>
      <c r="M110" t="s">
        <v>296</v>
      </c>
      <c r="N110" t="s">
        <v>1262</v>
      </c>
      <c r="O110" t="s">
        <v>1263</v>
      </c>
      <c r="P110" t="s">
        <v>1264</v>
      </c>
    </row>
    <row r="111" spans="1:16">
      <c r="A111" t="s">
        <v>1304</v>
      </c>
      <c r="B111" t="s">
        <v>1164</v>
      </c>
      <c r="C111" t="s">
        <v>1278</v>
      </c>
      <c r="D111">
        <f>3+1.5</f>
        <v>4.5</v>
      </c>
      <c r="E111">
        <f>unskilled</f>
        <v>680</v>
      </c>
      <c r="F111">
        <f>TRUNC(E111*D111,2)</f>
        <v>3060</v>
      </c>
      <c r="G111" t="s">
        <v>1305</v>
      </c>
      <c r="H111" t="s">
        <v>1306</v>
      </c>
      <c r="I111">
        <f>4+3</f>
        <v>7</v>
      </c>
      <c r="J111">
        <v>75</v>
      </c>
      <c r="K111">
        <f>TRUNC(J111*I111,2)</f>
        <v>525</v>
      </c>
      <c r="L111" t="s">
        <v>1166</v>
      </c>
      <c r="M111" t="s">
        <v>1267</v>
      </c>
      <c r="N111">
        <f>4+3</f>
        <v>7</v>
      </c>
      <c r="O111">
        <f>truck8t</f>
        <v>1454</v>
      </c>
      <c r="P111">
        <f>TRUNC(O111*N111,2)</f>
        <v>10178</v>
      </c>
    </row>
    <row r="112" spans="1:16">
      <c r="B112" t="s">
        <v>1167</v>
      </c>
      <c r="C112" t="s">
        <v>1278</v>
      </c>
      <c r="D112">
        <f>0.3+0.3</f>
        <v>0.6</v>
      </c>
      <c r="E112">
        <f>skilled</f>
        <v>950</v>
      </c>
      <c r="F112">
        <f>TRUNC(E112*D112,2)</f>
        <v>570</v>
      </c>
      <c r="L112" t="s">
        <v>1307</v>
      </c>
      <c r="P112">
        <f>3%*F113</f>
        <v>108.89999999999999</v>
      </c>
    </row>
    <row r="113" spans="1:16">
      <c r="A113" t="s">
        <v>1269</v>
      </c>
      <c r="F113">
        <f>SUM(F111:F112)</f>
        <v>3630</v>
      </c>
      <c r="G113" t="s">
        <v>1270</v>
      </c>
      <c r="K113">
        <f>SUM(K111:K112)</f>
        <v>525</v>
      </c>
      <c r="L113" t="s">
        <v>1271</v>
      </c>
      <c r="P113">
        <f>SUM(P111:P112)</f>
        <v>10286.9</v>
      </c>
    </row>
    <row r="114" spans="1:16">
      <c r="A114" t="s">
        <v>1272</v>
      </c>
      <c r="F114">
        <f>SUM(F113+K113+P113)</f>
        <v>14441.9</v>
      </c>
      <c r="M114" t="s">
        <v>1273</v>
      </c>
      <c r="P114">
        <f>L114+F114</f>
        <v>14441.9</v>
      </c>
    </row>
    <row r="115" spans="1:16">
      <c r="N115" t="s">
        <v>1296</v>
      </c>
      <c r="P115">
        <f>TRUNC(P114/15,2)</f>
        <v>962.79</v>
      </c>
    </row>
    <row r="116" spans="1:16">
      <c r="A116" t="s">
        <v>1253</v>
      </c>
      <c r="C116" t="s">
        <v>1308</v>
      </c>
      <c r="P116" t="s">
        <v>1298</v>
      </c>
    </row>
    <row r="118" spans="1:16">
      <c r="A118" t="s">
        <v>1256</v>
      </c>
    </row>
    <row r="119" spans="1:16">
      <c r="A119" t="s">
        <v>1257</v>
      </c>
      <c r="B119" t="s">
        <v>1258</v>
      </c>
      <c r="G119" t="s">
        <v>1259</v>
      </c>
      <c r="L119" t="s">
        <v>1260</v>
      </c>
    </row>
    <row r="120" spans="1:16">
      <c r="B120" t="s">
        <v>1261</v>
      </c>
      <c r="C120" t="s">
        <v>296</v>
      </c>
      <c r="D120" t="s">
        <v>1262</v>
      </c>
      <c r="E120" t="s">
        <v>1263</v>
      </c>
      <c r="F120" t="s">
        <v>1264</v>
      </c>
      <c r="G120" t="s">
        <v>1261</v>
      </c>
      <c r="H120" t="s">
        <v>296</v>
      </c>
      <c r="I120" t="s">
        <v>1262</v>
      </c>
      <c r="J120" t="s">
        <v>1263</v>
      </c>
      <c r="K120" t="s">
        <v>1264</v>
      </c>
      <c r="L120" t="s">
        <v>1261</v>
      </c>
      <c r="M120" t="s">
        <v>296</v>
      </c>
      <c r="N120" t="s">
        <v>1262</v>
      </c>
      <c r="O120" t="s">
        <v>1263</v>
      </c>
      <c r="P120" t="s">
        <v>1264</v>
      </c>
    </row>
    <row r="121" spans="1:16">
      <c r="A121" t="s">
        <v>1309</v>
      </c>
      <c r="B121" t="s">
        <v>1164</v>
      </c>
      <c r="C121" t="s">
        <v>1278</v>
      </c>
      <c r="D121">
        <f>4+1.5</f>
        <v>5.5</v>
      </c>
      <c r="E121">
        <f>unskilled</f>
        <v>680</v>
      </c>
      <c r="F121">
        <f>TRUNC(E121*D121,2)</f>
        <v>3740</v>
      </c>
      <c r="G121" t="s">
        <v>1305</v>
      </c>
      <c r="H121" t="s">
        <v>1306</v>
      </c>
      <c r="I121">
        <f>4+3</f>
        <v>7</v>
      </c>
      <c r="J121">
        <v>75</v>
      </c>
      <c r="K121">
        <f>TRUNC(J121*I121,2)</f>
        <v>525</v>
      </c>
      <c r="L121" t="s">
        <v>1166</v>
      </c>
      <c r="M121" t="s">
        <v>1267</v>
      </c>
      <c r="N121">
        <f>4+3</f>
        <v>7</v>
      </c>
      <c r="O121">
        <f>truck8t</f>
        <v>1454</v>
      </c>
      <c r="P121">
        <f>TRUNC(O121*N121,2)</f>
        <v>10178</v>
      </c>
    </row>
    <row r="122" spans="1:16">
      <c r="B122" t="s">
        <v>1167</v>
      </c>
      <c r="C122" t="s">
        <v>1278</v>
      </c>
      <c r="D122">
        <f>0.3+0.3</f>
        <v>0.6</v>
      </c>
      <c r="E122">
        <f>skilled</f>
        <v>950</v>
      </c>
      <c r="F122">
        <f>TRUNC(E122*D122,2)</f>
        <v>570</v>
      </c>
      <c r="L122" t="s">
        <v>1307</v>
      </c>
      <c r="P122">
        <f>3%*F123</f>
        <v>129.29999999999998</v>
      </c>
    </row>
    <row r="123" spans="1:16">
      <c r="A123" t="s">
        <v>1269</v>
      </c>
      <c r="F123">
        <f>SUM(F121:F122)</f>
        <v>4310</v>
      </c>
      <c r="G123" t="s">
        <v>1270</v>
      </c>
      <c r="K123">
        <f>SUM(K121:K122)</f>
        <v>525</v>
      </c>
      <c r="L123" t="s">
        <v>1271</v>
      </c>
      <c r="P123">
        <f>SUM(P121:P122)</f>
        <v>10307.299999999999</v>
      </c>
    </row>
    <row r="124" spans="1:16">
      <c r="A124" t="s">
        <v>1272</v>
      </c>
      <c r="F124">
        <f>SUM(F123+K123+P123)</f>
        <v>15142.3</v>
      </c>
      <c r="M124" t="s">
        <v>1273</v>
      </c>
      <c r="P124">
        <f>L124+F124</f>
        <v>15142.3</v>
      </c>
    </row>
    <row r="125" spans="1:16">
      <c r="N125" t="s">
        <v>1296</v>
      </c>
      <c r="P125">
        <f>TRUNC(P124/25,2)</f>
        <v>605.69000000000005</v>
      </c>
    </row>
    <row r="126" spans="1:16">
      <c r="A126" t="s">
        <v>1253</v>
      </c>
      <c r="C126" t="s">
        <v>1310</v>
      </c>
      <c r="P126" t="s">
        <v>1301</v>
      </c>
    </row>
    <row r="128" spans="1:16">
      <c r="A128" t="s">
        <v>1256</v>
      </c>
    </row>
    <row r="129" spans="1:16">
      <c r="A129" t="s">
        <v>1257</v>
      </c>
      <c r="B129" t="s">
        <v>1258</v>
      </c>
      <c r="G129" t="s">
        <v>1259</v>
      </c>
      <c r="L129" t="s">
        <v>1260</v>
      </c>
    </row>
    <row r="130" spans="1:16">
      <c r="B130" t="s">
        <v>1261</v>
      </c>
      <c r="C130" t="s">
        <v>296</v>
      </c>
      <c r="D130" t="s">
        <v>1262</v>
      </c>
      <c r="E130" t="s">
        <v>1263</v>
      </c>
      <c r="F130" t="s">
        <v>1264</v>
      </c>
      <c r="G130" t="s">
        <v>1261</v>
      </c>
      <c r="H130" t="s">
        <v>296</v>
      </c>
      <c r="I130" t="s">
        <v>1262</v>
      </c>
      <c r="J130" t="s">
        <v>1263</v>
      </c>
      <c r="K130" t="s">
        <v>1264</v>
      </c>
      <c r="L130" t="s">
        <v>1261</v>
      </c>
      <c r="M130" t="s">
        <v>296</v>
      </c>
      <c r="N130" t="s">
        <v>1262</v>
      </c>
      <c r="O130" t="s">
        <v>1263</v>
      </c>
      <c r="P130" t="s">
        <v>1264</v>
      </c>
    </row>
    <row r="131" spans="1:16">
      <c r="A131" t="s">
        <v>1311</v>
      </c>
      <c r="B131" t="s">
        <v>1164</v>
      </c>
      <c r="C131" t="s">
        <v>1278</v>
      </c>
      <c r="D131">
        <f>5+1.5</f>
        <v>6.5</v>
      </c>
      <c r="E131">
        <f>unskilled</f>
        <v>680</v>
      </c>
      <c r="F131">
        <f>TRUNC(E131*D131,2)</f>
        <v>4420</v>
      </c>
      <c r="G131" t="s">
        <v>1305</v>
      </c>
      <c r="H131" t="s">
        <v>1306</v>
      </c>
      <c r="I131">
        <f>4+3</f>
        <v>7</v>
      </c>
      <c r="J131">
        <v>75</v>
      </c>
      <c r="K131">
        <f>TRUNC(J131*I131,2)</f>
        <v>525</v>
      </c>
      <c r="L131" t="s">
        <v>1166</v>
      </c>
      <c r="M131" t="s">
        <v>1267</v>
      </c>
      <c r="N131">
        <f>4+3</f>
        <v>7</v>
      </c>
      <c r="O131">
        <f>truck8t</f>
        <v>1454</v>
      </c>
      <c r="P131">
        <f>TRUNC(O131*N131,2)</f>
        <v>10178</v>
      </c>
    </row>
    <row r="132" spans="1:16">
      <c r="B132" t="s">
        <v>1167</v>
      </c>
      <c r="C132" t="s">
        <v>1278</v>
      </c>
      <c r="D132">
        <f>0.3+0.3</f>
        <v>0.6</v>
      </c>
      <c r="E132">
        <f>skilled</f>
        <v>950</v>
      </c>
      <c r="F132">
        <f>TRUNC(E132*D132,2)</f>
        <v>570</v>
      </c>
      <c r="L132" t="s">
        <v>1307</v>
      </c>
      <c r="P132">
        <f>3%*F133</f>
        <v>149.69999999999999</v>
      </c>
    </row>
    <row r="133" spans="1:16">
      <c r="A133" t="s">
        <v>1269</v>
      </c>
      <c r="F133">
        <f>SUM(F131:F132)</f>
        <v>4990</v>
      </c>
      <c r="G133" t="s">
        <v>1270</v>
      </c>
      <c r="K133">
        <f>SUM(K131:K132)</f>
        <v>525</v>
      </c>
      <c r="L133" t="s">
        <v>1271</v>
      </c>
      <c r="P133">
        <f>SUM(P131:P132)</f>
        <v>10327.700000000001</v>
      </c>
    </row>
    <row r="134" spans="1:16">
      <c r="A134" t="s">
        <v>1272</v>
      </c>
      <c r="F134">
        <f>SUM(F133+K133+P133)</f>
        <v>15842.7</v>
      </c>
      <c r="M134" t="s">
        <v>1273</v>
      </c>
      <c r="P134">
        <f>L134+F134</f>
        <v>15842.7</v>
      </c>
    </row>
    <row r="135" spans="1:16">
      <c r="N135" t="s">
        <v>1296</v>
      </c>
      <c r="P135">
        <f>TRUNC(P134/37.5,2)</f>
        <v>422.47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9"/>
  <sheetViews>
    <sheetView view="pageBreakPreview" zoomScale="120" zoomScaleSheetLayoutView="120" workbookViewId="0">
      <pane ySplit="2" topLeftCell="A3" activePane="bottomLeft" state="frozen"/>
      <selection pane="bottomLeft" activeCell="I72" sqref="I72"/>
    </sheetView>
  </sheetViews>
  <sheetFormatPr defaultColWidth="9.140625" defaultRowHeight="12.75"/>
  <cols>
    <col min="1" max="1" width="4.5703125" style="174" customWidth="1"/>
    <col min="2" max="2" width="28.28515625" style="1" customWidth="1"/>
    <col min="3" max="3" width="4.42578125" style="172" customWidth="1"/>
    <col min="4" max="4" width="17" style="1" hidden="1" customWidth="1"/>
    <col min="5" max="5" width="15.7109375" style="112" hidden="1" customWidth="1"/>
    <col min="6" max="6" width="15.5703125" style="184" hidden="1" customWidth="1"/>
    <col min="7" max="7" width="13.42578125" style="184" bestFit="1" customWidth="1"/>
    <col min="8" max="9" width="13.42578125" style="1" bestFit="1" customWidth="1"/>
    <col min="10" max="10" width="13.7109375" style="1" bestFit="1" customWidth="1"/>
    <col min="11" max="11" width="13.7109375" style="194" bestFit="1" customWidth="1"/>
    <col min="12" max="12" width="14.7109375" style="1" bestFit="1" customWidth="1"/>
    <col min="13" max="15" width="9.140625" style="1"/>
    <col min="16" max="16" width="11.28515625" style="1" bestFit="1" customWidth="1"/>
    <col min="17" max="16384" width="9.140625" style="1"/>
  </cols>
  <sheetData>
    <row r="1" spans="1:12" ht="26.25">
      <c r="A1" s="710" t="s">
        <v>2094</v>
      </c>
      <c r="B1" s="710"/>
      <c r="C1" s="710"/>
      <c r="D1" s="710"/>
      <c r="E1" s="710"/>
      <c r="F1" s="710"/>
      <c r="G1" s="710"/>
      <c r="H1" s="710"/>
      <c r="I1" s="710"/>
      <c r="J1" s="710"/>
      <c r="K1" s="710"/>
    </row>
    <row r="2" spans="1:12" ht="60">
      <c r="A2" s="523" t="s">
        <v>8</v>
      </c>
      <c r="B2" s="523" t="s">
        <v>2079</v>
      </c>
      <c r="C2" s="523" t="s">
        <v>53</v>
      </c>
      <c r="D2" s="2" t="s">
        <v>434</v>
      </c>
      <c r="E2" s="97" t="s">
        <v>597</v>
      </c>
      <c r="F2" s="177" t="e">
        <f>Labour!#REF!</f>
        <v>#REF!</v>
      </c>
      <c r="G2" s="177" t="s">
        <v>1313</v>
      </c>
      <c r="H2" s="177" t="s">
        <v>1314</v>
      </c>
      <c r="I2" s="177" t="s">
        <v>1456</v>
      </c>
      <c r="J2" s="177" t="s">
        <v>1990</v>
      </c>
      <c r="K2" s="177" t="s">
        <v>2068</v>
      </c>
    </row>
    <row r="3" spans="1:12" ht="15">
      <c r="A3" s="196">
        <v>1</v>
      </c>
      <c r="B3" s="523" t="s">
        <v>201</v>
      </c>
      <c r="C3" s="170"/>
      <c r="D3" s="3"/>
      <c r="E3" s="12"/>
      <c r="F3" s="182">
        <f>E3</f>
        <v>0</v>
      </c>
      <c r="G3" s="182"/>
      <c r="H3" s="102"/>
      <c r="I3" s="102"/>
      <c r="J3" s="102"/>
      <c r="K3" s="586"/>
    </row>
    <row r="4" spans="1:12" ht="14.25">
      <c r="A4" s="713" t="s">
        <v>185</v>
      </c>
      <c r="B4" s="103" t="s">
        <v>186</v>
      </c>
      <c r="C4" s="69"/>
      <c r="D4" s="3"/>
      <c r="E4" s="12"/>
      <c r="F4" s="182">
        <f>E4</f>
        <v>0</v>
      </c>
      <c r="G4" s="182"/>
      <c r="H4" s="102"/>
      <c r="I4" s="102"/>
      <c r="J4" s="102"/>
      <c r="K4" s="586"/>
    </row>
    <row r="5" spans="1:12" ht="36">
      <c r="A5" s="713"/>
      <c r="B5" s="70" t="s">
        <v>100</v>
      </c>
      <c r="C5" s="69"/>
      <c r="D5" s="3"/>
      <c r="E5" s="12"/>
      <c r="F5" s="182">
        <f>E5</f>
        <v>0</v>
      </c>
      <c r="G5" s="182"/>
      <c r="H5" s="102"/>
      <c r="I5" s="102"/>
      <c r="J5" s="102"/>
      <c r="K5" s="586"/>
      <c r="L5" s="563">
        <v>1.05</v>
      </c>
    </row>
    <row r="6" spans="1:12" ht="24">
      <c r="A6" s="713"/>
      <c r="B6" s="70" t="s">
        <v>101</v>
      </c>
      <c r="C6" s="69" t="s">
        <v>102</v>
      </c>
      <c r="D6" s="8">
        <v>423.5</v>
      </c>
      <c r="E6" s="12">
        <f t="shared" ref="E6:E11" si="0">D6</f>
        <v>423.5</v>
      </c>
      <c r="F6" s="182">
        <f>ROUNDUP(E6/5*1.05, 0)*5</f>
        <v>445</v>
      </c>
      <c r="G6" s="182">
        <v>445</v>
      </c>
      <c r="H6" s="182">
        <v>445</v>
      </c>
      <c r="I6" s="182">
        <f>H6</f>
        <v>445</v>
      </c>
      <c r="J6" s="182">
        <v>467</v>
      </c>
      <c r="K6" s="182">
        <v>467</v>
      </c>
      <c r="L6" s="439">
        <f>TRUNC(I6*L$5)</f>
        <v>467</v>
      </c>
    </row>
    <row r="7" spans="1:12" ht="24">
      <c r="A7" s="713"/>
      <c r="B7" s="70" t="s">
        <v>103</v>
      </c>
      <c r="C7" s="69" t="s">
        <v>102</v>
      </c>
      <c r="D7" s="8">
        <v>5197.5</v>
      </c>
      <c r="E7" s="12">
        <f t="shared" si="0"/>
        <v>5197.5</v>
      </c>
      <c r="F7" s="182">
        <f t="shared" ref="F7:F48" si="1">ROUNDUP(E7/5*1.05, 0)*5</f>
        <v>5460</v>
      </c>
      <c r="G7" s="182">
        <v>5460</v>
      </c>
      <c r="H7" s="182">
        <v>5460</v>
      </c>
      <c r="I7" s="182">
        <f t="shared" ref="I7:I70" si="2">H7</f>
        <v>5460</v>
      </c>
      <c r="J7" s="182">
        <v>5733</v>
      </c>
      <c r="K7" s="182">
        <v>5733</v>
      </c>
      <c r="L7" s="439">
        <f t="shared" ref="L7:L70" si="3">TRUNC(I7*L$5)</f>
        <v>5733</v>
      </c>
    </row>
    <row r="8" spans="1:12" ht="24">
      <c r="A8" s="713"/>
      <c r="B8" s="70" t="s">
        <v>104</v>
      </c>
      <c r="C8" s="69" t="s">
        <v>102</v>
      </c>
      <c r="D8" s="8">
        <v>5296.5</v>
      </c>
      <c r="E8" s="12">
        <f t="shared" si="0"/>
        <v>5296.5</v>
      </c>
      <c r="F8" s="182">
        <f t="shared" si="1"/>
        <v>5565</v>
      </c>
      <c r="G8" s="182">
        <v>5565</v>
      </c>
      <c r="H8" s="182">
        <v>5565</v>
      </c>
      <c r="I8" s="182">
        <f t="shared" si="2"/>
        <v>5565</v>
      </c>
      <c r="J8" s="182">
        <v>5843</v>
      </c>
      <c r="K8" s="182">
        <v>5843</v>
      </c>
      <c r="L8" s="439">
        <f t="shared" si="3"/>
        <v>5843</v>
      </c>
    </row>
    <row r="9" spans="1:12" ht="23.25">
      <c r="A9" s="713"/>
      <c r="B9" s="70" t="s">
        <v>105</v>
      </c>
      <c r="C9" s="69" t="s">
        <v>102</v>
      </c>
      <c r="D9" s="8">
        <v>558.80000000000007</v>
      </c>
      <c r="E9" s="12">
        <f t="shared" si="0"/>
        <v>558.80000000000007</v>
      </c>
      <c r="F9" s="182">
        <f t="shared" si="1"/>
        <v>590</v>
      </c>
      <c r="G9" s="182">
        <v>590</v>
      </c>
      <c r="H9" s="182">
        <v>590</v>
      </c>
      <c r="I9" s="182">
        <f t="shared" si="2"/>
        <v>590</v>
      </c>
      <c r="J9" s="182">
        <v>619</v>
      </c>
      <c r="K9" s="182">
        <v>619</v>
      </c>
      <c r="L9" s="439">
        <f t="shared" si="3"/>
        <v>619</v>
      </c>
    </row>
    <row r="10" spans="1:12" ht="24">
      <c r="A10" s="713"/>
      <c r="B10" s="70" t="s">
        <v>106</v>
      </c>
      <c r="C10" s="69" t="s">
        <v>102</v>
      </c>
      <c r="D10" s="8">
        <v>75.900000000000006</v>
      </c>
      <c r="E10" s="12">
        <f t="shared" si="0"/>
        <v>75.900000000000006</v>
      </c>
      <c r="F10" s="182">
        <f t="shared" si="1"/>
        <v>80</v>
      </c>
      <c r="G10" s="182">
        <v>80</v>
      </c>
      <c r="H10" s="182">
        <v>80</v>
      </c>
      <c r="I10" s="182">
        <f t="shared" si="2"/>
        <v>80</v>
      </c>
      <c r="J10" s="182">
        <v>84</v>
      </c>
      <c r="K10" s="182">
        <v>84</v>
      </c>
      <c r="L10" s="439">
        <f t="shared" si="3"/>
        <v>84</v>
      </c>
    </row>
    <row r="11" spans="1:12" ht="24">
      <c r="A11" s="713"/>
      <c r="B11" s="70" t="s">
        <v>107</v>
      </c>
      <c r="C11" s="69" t="s">
        <v>102</v>
      </c>
      <c r="D11" s="8">
        <v>264</v>
      </c>
      <c r="E11" s="12">
        <f t="shared" si="0"/>
        <v>264</v>
      </c>
      <c r="F11" s="182">
        <f t="shared" si="1"/>
        <v>280</v>
      </c>
      <c r="G11" s="182">
        <v>280</v>
      </c>
      <c r="H11" s="182">
        <v>280</v>
      </c>
      <c r="I11" s="182">
        <f t="shared" si="2"/>
        <v>280</v>
      </c>
      <c r="J11" s="182">
        <v>294</v>
      </c>
      <c r="K11" s="182">
        <v>294</v>
      </c>
      <c r="L11" s="439">
        <f t="shared" si="3"/>
        <v>294</v>
      </c>
    </row>
    <row r="12" spans="1:12" ht="23.25">
      <c r="A12" s="713" t="s">
        <v>187</v>
      </c>
      <c r="B12" s="68" t="s">
        <v>188</v>
      </c>
      <c r="C12" s="69"/>
      <c r="D12" s="8"/>
      <c r="E12" s="12"/>
      <c r="F12" s="182">
        <f t="shared" si="1"/>
        <v>0</v>
      </c>
      <c r="G12" s="182"/>
      <c r="H12" s="182"/>
      <c r="I12" s="182">
        <f t="shared" si="2"/>
        <v>0</v>
      </c>
      <c r="J12" s="182">
        <v>0</v>
      </c>
      <c r="K12" s="182">
        <v>0</v>
      </c>
      <c r="L12" s="439">
        <f t="shared" si="3"/>
        <v>0</v>
      </c>
    </row>
    <row r="13" spans="1:12" ht="24">
      <c r="A13" s="713"/>
      <c r="B13" s="70" t="s">
        <v>108</v>
      </c>
      <c r="C13" s="69"/>
      <c r="D13" s="8"/>
      <c r="E13" s="12"/>
      <c r="F13" s="182">
        <f t="shared" si="1"/>
        <v>0</v>
      </c>
      <c r="G13" s="182"/>
      <c r="H13" s="182"/>
      <c r="I13" s="182">
        <f t="shared" si="2"/>
        <v>0</v>
      </c>
      <c r="J13" s="182">
        <v>0</v>
      </c>
      <c r="K13" s="182">
        <v>0</v>
      </c>
      <c r="L13" s="439">
        <f t="shared" si="3"/>
        <v>0</v>
      </c>
    </row>
    <row r="14" spans="1:12" ht="23.25">
      <c r="A14" s="713"/>
      <c r="B14" s="70" t="s">
        <v>109</v>
      </c>
      <c r="C14" s="69" t="s">
        <v>102</v>
      </c>
      <c r="D14" s="8">
        <v>2942.5000000000005</v>
      </c>
      <c r="E14" s="12">
        <f>D14</f>
        <v>2942.5000000000005</v>
      </c>
      <c r="F14" s="182">
        <f t="shared" si="1"/>
        <v>3090</v>
      </c>
      <c r="G14" s="182">
        <v>3090</v>
      </c>
      <c r="H14" s="182">
        <v>3090</v>
      </c>
      <c r="I14" s="182">
        <f t="shared" si="2"/>
        <v>3090</v>
      </c>
      <c r="J14" s="182">
        <v>3244</v>
      </c>
      <c r="K14" s="182">
        <v>3244</v>
      </c>
      <c r="L14" s="439">
        <f t="shared" si="3"/>
        <v>3244</v>
      </c>
    </row>
    <row r="15" spans="1:12" ht="23.25">
      <c r="A15" s="713"/>
      <c r="B15" s="70" t="s">
        <v>110</v>
      </c>
      <c r="C15" s="69" t="s">
        <v>102</v>
      </c>
      <c r="D15" s="8">
        <v>2585</v>
      </c>
      <c r="E15" s="12">
        <f>D15</f>
        <v>2585</v>
      </c>
      <c r="F15" s="182">
        <f t="shared" si="1"/>
        <v>2715</v>
      </c>
      <c r="G15" s="182">
        <v>2715</v>
      </c>
      <c r="H15" s="182">
        <v>2715</v>
      </c>
      <c r="I15" s="182">
        <f t="shared" si="2"/>
        <v>2715</v>
      </c>
      <c r="J15" s="182">
        <v>2850</v>
      </c>
      <c r="K15" s="182">
        <v>2850</v>
      </c>
      <c r="L15" s="439">
        <f t="shared" si="3"/>
        <v>2850</v>
      </c>
    </row>
    <row r="16" spans="1:12" ht="23.25">
      <c r="A16" s="713" t="s">
        <v>189</v>
      </c>
      <c r="B16" s="68" t="s">
        <v>190</v>
      </c>
      <c r="C16" s="69"/>
      <c r="D16" s="8"/>
      <c r="E16" s="12"/>
      <c r="F16" s="182">
        <f t="shared" si="1"/>
        <v>0</v>
      </c>
      <c r="G16" s="182"/>
      <c r="H16" s="182"/>
      <c r="I16" s="182">
        <f t="shared" si="2"/>
        <v>0</v>
      </c>
      <c r="J16" s="182">
        <v>0</v>
      </c>
      <c r="K16" s="182">
        <v>0</v>
      </c>
      <c r="L16" s="439">
        <f t="shared" si="3"/>
        <v>0</v>
      </c>
    </row>
    <row r="17" spans="1:12" ht="24">
      <c r="A17" s="713"/>
      <c r="B17" s="70" t="s">
        <v>111</v>
      </c>
      <c r="C17" s="69"/>
      <c r="D17" s="8"/>
      <c r="E17" s="12"/>
      <c r="F17" s="182">
        <f t="shared" si="1"/>
        <v>0</v>
      </c>
      <c r="G17" s="182"/>
      <c r="H17" s="182"/>
      <c r="I17" s="182">
        <f t="shared" si="2"/>
        <v>0</v>
      </c>
      <c r="J17" s="182">
        <v>0</v>
      </c>
      <c r="K17" s="182">
        <v>0</v>
      </c>
      <c r="L17" s="439">
        <f t="shared" si="3"/>
        <v>0</v>
      </c>
    </row>
    <row r="18" spans="1:12" ht="24">
      <c r="A18" s="713"/>
      <c r="B18" s="70" t="s">
        <v>112</v>
      </c>
      <c r="C18" s="69" t="s">
        <v>102</v>
      </c>
      <c r="D18" s="8">
        <v>269.5</v>
      </c>
      <c r="E18" s="12">
        <f>D18</f>
        <v>269.5</v>
      </c>
      <c r="F18" s="182">
        <f t="shared" si="1"/>
        <v>285</v>
      </c>
      <c r="G18" s="182">
        <v>285</v>
      </c>
      <c r="H18" s="182">
        <v>285</v>
      </c>
      <c r="I18" s="182">
        <f t="shared" si="2"/>
        <v>285</v>
      </c>
      <c r="J18" s="182">
        <v>299</v>
      </c>
      <c r="K18" s="182">
        <v>299</v>
      </c>
      <c r="L18" s="439">
        <f t="shared" si="3"/>
        <v>299</v>
      </c>
    </row>
    <row r="19" spans="1:12" ht="23.25">
      <c r="A19" s="713"/>
      <c r="B19" s="70" t="s">
        <v>113</v>
      </c>
      <c r="C19" s="69" t="s">
        <v>102</v>
      </c>
      <c r="D19" s="8">
        <v>228.8</v>
      </c>
      <c r="E19" s="12">
        <f t="shared" ref="E19:E26" si="4">D19</f>
        <v>228.8</v>
      </c>
      <c r="F19" s="182">
        <f t="shared" si="1"/>
        <v>245</v>
      </c>
      <c r="G19" s="182">
        <v>245</v>
      </c>
      <c r="H19" s="182">
        <v>245</v>
      </c>
      <c r="I19" s="182">
        <f t="shared" si="2"/>
        <v>245</v>
      </c>
      <c r="J19" s="182">
        <v>257</v>
      </c>
      <c r="K19" s="182">
        <v>257</v>
      </c>
      <c r="L19" s="439">
        <f t="shared" si="3"/>
        <v>257</v>
      </c>
    </row>
    <row r="20" spans="1:12" ht="23.25">
      <c r="A20" s="713"/>
      <c r="B20" s="70" t="s">
        <v>114</v>
      </c>
      <c r="C20" s="69" t="s">
        <v>102</v>
      </c>
      <c r="D20" s="8">
        <v>246.40000000000003</v>
      </c>
      <c r="E20" s="12">
        <f t="shared" si="4"/>
        <v>246.40000000000003</v>
      </c>
      <c r="F20" s="182">
        <f t="shared" si="1"/>
        <v>260</v>
      </c>
      <c r="G20" s="182">
        <v>260</v>
      </c>
      <c r="H20" s="182">
        <v>260</v>
      </c>
      <c r="I20" s="182">
        <f t="shared" si="2"/>
        <v>260</v>
      </c>
      <c r="J20" s="182">
        <v>273</v>
      </c>
      <c r="K20" s="182">
        <v>273</v>
      </c>
      <c r="L20" s="439">
        <f t="shared" si="3"/>
        <v>273</v>
      </c>
    </row>
    <row r="21" spans="1:12" ht="23.25">
      <c r="A21" s="713"/>
      <c r="B21" s="70" t="s">
        <v>115</v>
      </c>
      <c r="C21" s="69" t="s">
        <v>102</v>
      </c>
      <c r="D21" s="8">
        <v>539</v>
      </c>
      <c r="E21" s="12">
        <f t="shared" si="4"/>
        <v>539</v>
      </c>
      <c r="F21" s="182">
        <f t="shared" si="1"/>
        <v>570</v>
      </c>
      <c r="G21" s="182">
        <v>570</v>
      </c>
      <c r="H21" s="182">
        <v>570</v>
      </c>
      <c r="I21" s="182">
        <f t="shared" si="2"/>
        <v>570</v>
      </c>
      <c r="J21" s="182">
        <v>598</v>
      </c>
      <c r="K21" s="182">
        <v>598</v>
      </c>
      <c r="L21" s="439">
        <f t="shared" si="3"/>
        <v>598</v>
      </c>
    </row>
    <row r="22" spans="1:12" ht="23.25">
      <c r="A22" s="713"/>
      <c r="B22" s="70" t="s">
        <v>116</v>
      </c>
      <c r="C22" s="69" t="s">
        <v>102</v>
      </c>
      <c r="D22" s="8">
        <v>552.20000000000005</v>
      </c>
      <c r="E22" s="12">
        <f t="shared" si="4"/>
        <v>552.20000000000005</v>
      </c>
      <c r="F22" s="182">
        <f t="shared" si="1"/>
        <v>580</v>
      </c>
      <c r="G22" s="182">
        <v>580</v>
      </c>
      <c r="H22" s="182">
        <v>580</v>
      </c>
      <c r="I22" s="182">
        <f t="shared" si="2"/>
        <v>580</v>
      </c>
      <c r="J22" s="182">
        <v>609</v>
      </c>
      <c r="K22" s="182">
        <v>609</v>
      </c>
      <c r="L22" s="439">
        <f t="shared" si="3"/>
        <v>609</v>
      </c>
    </row>
    <row r="23" spans="1:12" ht="23.25">
      <c r="A23" s="713"/>
      <c r="B23" s="70" t="s">
        <v>117</v>
      </c>
      <c r="C23" s="69" t="s">
        <v>102</v>
      </c>
      <c r="D23" s="8">
        <v>764.50000000000011</v>
      </c>
      <c r="E23" s="12">
        <f t="shared" si="4"/>
        <v>764.50000000000011</v>
      </c>
      <c r="F23" s="182">
        <f t="shared" si="1"/>
        <v>805</v>
      </c>
      <c r="G23" s="182">
        <v>805</v>
      </c>
      <c r="H23" s="182">
        <v>805</v>
      </c>
      <c r="I23" s="182">
        <f t="shared" si="2"/>
        <v>805</v>
      </c>
      <c r="J23" s="182">
        <v>845</v>
      </c>
      <c r="K23" s="182">
        <v>845</v>
      </c>
      <c r="L23" s="439">
        <f t="shared" si="3"/>
        <v>845</v>
      </c>
    </row>
    <row r="24" spans="1:12" ht="23.25">
      <c r="A24" s="713"/>
      <c r="B24" s="70" t="s">
        <v>118</v>
      </c>
      <c r="C24" s="69" t="s">
        <v>102</v>
      </c>
      <c r="D24" s="8">
        <v>797.50000000000011</v>
      </c>
      <c r="E24" s="12">
        <f t="shared" si="4"/>
        <v>797.50000000000011</v>
      </c>
      <c r="F24" s="182">
        <f t="shared" si="1"/>
        <v>840</v>
      </c>
      <c r="G24" s="182">
        <v>840</v>
      </c>
      <c r="H24" s="182">
        <v>840</v>
      </c>
      <c r="I24" s="182">
        <f t="shared" si="2"/>
        <v>840</v>
      </c>
      <c r="J24" s="182">
        <v>882</v>
      </c>
      <c r="K24" s="182">
        <v>882</v>
      </c>
      <c r="L24" s="439">
        <f t="shared" si="3"/>
        <v>882</v>
      </c>
    </row>
    <row r="25" spans="1:12" ht="23.25">
      <c r="A25" s="713"/>
      <c r="B25" s="70" t="s">
        <v>119</v>
      </c>
      <c r="C25" s="69" t="s">
        <v>102</v>
      </c>
      <c r="D25" s="8">
        <v>211.20000000000002</v>
      </c>
      <c r="E25" s="12">
        <f t="shared" si="4"/>
        <v>211.20000000000002</v>
      </c>
      <c r="F25" s="182">
        <f t="shared" si="1"/>
        <v>225</v>
      </c>
      <c r="G25" s="182">
        <v>225</v>
      </c>
      <c r="H25" s="182">
        <v>225</v>
      </c>
      <c r="I25" s="182">
        <f t="shared" si="2"/>
        <v>225</v>
      </c>
      <c r="J25" s="182">
        <v>236</v>
      </c>
      <c r="K25" s="182">
        <v>236</v>
      </c>
      <c r="L25" s="439">
        <f t="shared" si="3"/>
        <v>236</v>
      </c>
    </row>
    <row r="26" spans="1:12" ht="24">
      <c r="A26" s="713"/>
      <c r="B26" s="70" t="s">
        <v>120</v>
      </c>
      <c r="C26" s="69" t="s">
        <v>102</v>
      </c>
      <c r="D26" s="8">
        <v>128.70000000000002</v>
      </c>
      <c r="E26" s="12">
        <f t="shared" si="4"/>
        <v>128.70000000000002</v>
      </c>
      <c r="F26" s="182">
        <f t="shared" si="1"/>
        <v>140</v>
      </c>
      <c r="G26" s="182">
        <v>140</v>
      </c>
      <c r="H26" s="182">
        <v>140</v>
      </c>
      <c r="I26" s="182">
        <f t="shared" si="2"/>
        <v>140</v>
      </c>
      <c r="J26" s="182">
        <v>147</v>
      </c>
      <c r="K26" s="182">
        <v>147</v>
      </c>
      <c r="L26" s="439">
        <f t="shared" si="3"/>
        <v>147</v>
      </c>
    </row>
    <row r="27" spans="1:12" ht="23.25">
      <c r="A27" s="713" t="s">
        <v>191</v>
      </c>
      <c r="B27" s="68" t="s">
        <v>192</v>
      </c>
      <c r="C27" s="69"/>
      <c r="D27" s="8"/>
      <c r="E27" s="12"/>
      <c r="F27" s="182">
        <f t="shared" si="1"/>
        <v>0</v>
      </c>
      <c r="G27" s="182"/>
      <c r="H27" s="182"/>
      <c r="I27" s="182">
        <f t="shared" si="2"/>
        <v>0</v>
      </c>
      <c r="J27" s="182">
        <v>0</v>
      </c>
      <c r="K27" s="182">
        <v>0</v>
      </c>
      <c r="L27" s="439">
        <f t="shared" si="3"/>
        <v>0</v>
      </c>
    </row>
    <row r="28" spans="1:12" ht="72">
      <c r="A28" s="713"/>
      <c r="B28" s="68" t="s">
        <v>121</v>
      </c>
      <c r="C28" s="69"/>
      <c r="D28" s="8"/>
      <c r="E28" s="12"/>
      <c r="F28" s="182">
        <f t="shared" si="1"/>
        <v>0</v>
      </c>
      <c r="G28" s="182"/>
      <c r="H28" s="182"/>
      <c r="I28" s="182">
        <f t="shared" si="2"/>
        <v>0</v>
      </c>
      <c r="J28" s="182">
        <v>0</v>
      </c>
      <c r="K28" s="182">
        <v>0</v>
      </c>
      <c r="L28" s="439">
        <f t="shared" si="3"/>
        <v>0</v>
      </c>
    </row>
    <row r="29" spans="1:12" ht="72">
      <c r="A29" s="713"/>
      <c r="B29" s="70" t="s">
        <v>122</v>
      </c>
      <c r="C29" s="69" t="s">
        <v>102</v>
      </c>
      <c r="D29" s="8">
        <v>21186</v>
      </c>
      <c r="E29" s="12">
        <f>D29</f>
        <v>21186</v>
      </c>
      <c r="F29" s="182">
        <f t="shared" si="1"/>
        <v>22250</v>
      </c>
      <c r="G29" s="182">
        <v>22250</v>
      </c>
      <c r="H29" s="182">
        <v>22250</v>
      </c>
      <c r="I29" s="182">
        <f t="shared" si="2"/>
        <v>22250</v>
      </c>
      <c r="J29" s="182">
        <v>23362</v>
      </c>
      <c r="K29" s="182">
        <v>23362</v>
      </c>
      <c r="L29" s="439">
        <f t="shared" si="3"/>
        <v>23362</v>
      </c>
    </row>
    <row r="30" spans="1:12" ht="24">
      <c r="A30" s="713"/>
      <c r="B30" s="70" t="s">
        <v>123</v>
      </c>
      <c r="C30" s="69" t="s">
        <v>124</v>
      </c>
      <c r="D30" s="8">
        <v>4943.4000000000005</v>
      </c>
      <c r="E30" s="12">
        <f t="shared" ref="E30:E40" si="5">D30</f>
        <v>4943.4000000000005</v>
      </c>
      <c r="F30" s="182">
        <f t="shared" si="1"/>
        <v>5195</v>
      </c>
      <c r="G30" s="182">
        <v>5195</v>
      </c>
      <c r="H30" s="182">
        <v>5195</v>
      </c>
      <c r="I30" s="182">
        <f t="shared" si="2"/>
        <v>5195</v>
      </c>
      <c r="J30" s="182">
        <v>5454</v>
      </c>
      <c r="K30" s="182">
        <v>5454</v>
      </c>
      <c r="L30" s="439">
        <f t="shared" si="3"/>
        <v>5454</v>
      </c>
    </row>
    <row r="31" spans="1:12" ht="24">
      <c r="A31" s="713"/>
      <c r="B31" s="70" t="s">
        <v>125</v>
      </c>
      <c r="C31" s="69" t="s">
        <v>124</v>
      </c>
      <c r="D31" s="8">
        <v>4708</v>
      </c>
      <c r="E31" s="12">
        <f t="shared" si="5"/>
        <v>4708</v>
      </c>
      <c r="F31" s="182">
        <f t="shared" si="1"/>
        <v>4945</v>
      </c>
      <c r="G31" s="182">
        <v>4945</v>
      </c>
      <c r="H31" s="182">
        <v>4945</v>
      </c>
      <c r="I31" s="182">
        <f t="shared" si="2"/>
        <v>4945</v>
      </c>
      <c r="J31" s="182">
        <v>5192</v>
      </c>
      <c r="K31" s="182">
        <v>5192</v>
      </c>
      <c r="L31" s="439">
        <f t="shared" si="3"/>
        <v>5192</v>
      </c>
    </row>
    <row r="32" spans="1:12" ht="23.25">
      <c r="A32" s="713"/>
      <c r="B32" s="70" t="s">
        <v>126</v>
      </c>
      <c r="C32" s="69" t="s">
        <v>124</v>
      </c>
      <c r="D32" s="8">
        <v>588.5</v>
      </c>
      <c r="E32" s="12">
        <f t="shared" si="5"/>
        <v>588.5</v>
      </c>
      <c r="F32" s="182">
        <f t="shared" si="1"/>
        <v>620</v>
      </c>
      <c r="G32" s="182">
        <v>620</v>
      </c>
      <c r="H32" s="182">
        <v>620</v>
      </c>
      <c r="I32" s="182">
        <f t="shared" si="2"/>
        <v>620</v>
      </c>
      <c r="J32" s="182">
        <v>651</v>
      </c>
      <c r="K32" s="182">
        <v>651</v>
      </c>
      <c r="L32" s="439">
        <f t="shared" si="3"/>
        <v>651</v>
      </c>
    </row>
    <row r="33" spans="1:12" ht="23.25">
      <c r="A33" s="713"/>
      <c r="B33" s="70" t="s">
        <v>127</v>
      </c>
      <c r="C33" s="69" t="s">
        <v>124</v>
      </c>
      <c r="D33" s="8">
        <v>588.5</v>
      </c>
      <c r="E33" s="12">
        <f t="shared" si="5"/>
        <v>588.5</v>
      </c>
      <c r="F33" s="182">
        <f t="shared" si="1"/>
        <v>620</v>
      </c>
      <c r="G33" s="182">
        <v>620</v>
      </c>
      <c r="H33" s="182">
        <v>620</v>
      </c>
      <c r="I33" s="182">
        <f t="shared" si="2"/>
        <v>620</v>
      </c>
      <c r="J33" s="182">
        <v>651</v>
      </c>
      <c r="K33" s="182">
        <v>651</v>
      </c>
      <c r="L33" s="439">
        <f t="shared" si="3"/>
        <v>651</v>
      </c>
    </row>
    <row r="34" spans="1:12" ht="24">
      <c r="A34" s="713"/>
      <c r="B34" s="70" t="s">
        <v>128</v>
      </c>
      <c r="C34" s="69" t="s">
        <v>124</v>
      </c>
      <c r="D34" s="8">
        <v>775.50000000000011</v>
      </c>
      <c r="E34" s="12">
        <f t="shared" si="5"/>
        <v>775.50000000000011</v>
      </c>
      <c r="F34" s="182">
        <f t="shared" si="1"/>
        <v>815</v>
      </c>
      <c r="G34" s="182">
        <v>815</v>
      </c>
      <c r="H34" s="182">
        <v>815</v>
      </c>
      <c r="I34" s="182">
        <f t="shared" si="2"/>
        <v>815</v>
      </c>
      <c r="J34" s="182">
        <v>855</v>
      </c>
      <c r="K34" s="182">
        <v>855</v>
      </c>
      <c r="L34" s="439">
        <f t="shared" si="3"/>
        <v>855</v>
      </c>
    </row>
    <row r="35" spans="1:12" ht="23.25">
      <c r="A35" s="713"/>
      <c r="B35" s="70" t="s">
        <v>129</v>
      </c>
      <c r="C35" s="69" t="s">
        <v>124</v>
      </c>
      <c r="D35" s="8">
        <v>528</v>
      </c>
      <c r="E35" s="12">
        <f t="shared" si="5"/>
        <v>528</v>
      </c>
      <c r="F35" s="182">
        <f t="shared" si="1"/>
        <v>555</v>
      </c>
      <c r="G35" s="182">
        <v>555</v>
      </c>
      <c r="H35" s="182">
        <v>555</v>
      </c>
      <c r="I35" s="182">
        <f t="shared" si="2"/>
        <v>555</v>
      </c>
      <c r="J35" s="182">
        <v>582</v>
      </c>
      <c r="K35" s="182">
        <v>582</v>
      </c>
      <c r="L35" s="439">
        <f t="shared" si="3"/>
        <v>582</v>
      </c>
    </row>
    <row r="36" spans="1:12" ht="23.25">
      <c r="A36" s="713"/>
      <c r="B36" s="70" t="s">
        <v>130</v>
      </c>
      <c r="C36" s="69" t="s">
        <v>102</v>
      </c>
      <c r="D36" s="8">
        <v>528</v>
      </c>
      <c r="E36" s="12">
        <f t="shared" si="5"/>
        <v>528</v>
      </c>
      <c r="F36" s="182">
        <f t="shared" si="1"/>
        <v>555</v>
      </c>
      <c r="G36" s="182">
        <v>555</v>
      </c>
      <c r="H36" s="182">
        <v>555</v>
      </c>
      <c r="I36" s="182">
        <f t="shared" si="2"/>
        <v>555</v>
      </c>
      <c r="J36" s="182">
        <v>582</v>
      </c>
      <c r="K36" s="182">
        <v>582</v>
      </c>
      <c r="L36" s="439">
        <f t="shared" si="3"/>
        <v>582</v>
      </c>
    </row>
    <row r="37" spans="1:12" ht="48">
      <c r="A37" s="713"/>
      <c r="B37" s="70" t="s">
        <v>131</v>
      </c>
      <c r="C37" s="69" t="s">
        <v>102</v>
      </c>
      <c r="D37" s="8">
        <v>3766.4</v>
      </c>
      <c r="E37" s="12">
        <f t="shared" si="5"/>
        <v>3766.4</v>
      </c>
      <c r="F37" s="182">
        <f t="shared" si="1"/>
        <v>3955</v>
      </c>
      <c r="G37" s="182">
        <v>3955</v>
      </c>
      <c r="H37" s="182">
        <v>3955</v>
      </c>
      <c r="I37" s="182">
        <f t="shared" si="2"/>
        <v>3955</v>
      </c>
      <c r="J37" s="182">
        <v>4152</v>
      </c>
      <c r="K37" s="182">
        <v>4152</v>
      </c>
      <c r="L37" s="439">
        <f t="shared" si="3"/>
        <v>4152</v>
      </c>
    </row>
    <row r="38" spans="1:12" ht="36">
      <c r="A38" s="713"/>
      <c r="B38" s="70" t="s">
        <v>132</v>
      </c>
      <c r="C38" s="69" t="s">
        <v>124</v>
      </c>
      <c r="D38" s="8">
        <v>2354</v>
      </c>
      <c r="E38" s="12">
        <f t="shared" si="5"/>
        <v>2354</v>
      </c>
      <c r="F38" s="182">
        <f t="shared" si="1"/>
        <v>2475</v>
      </c>
      <c r="G38" s="182">
        <v>2475</v>
      </c>
      <c r="H38" s="182">
        <v>2475</v>
      </c>
      <c r="I38" s="182">
        <f t="shared" si="2"/>
        <v>2475</v>
      </c>
      <c r="J38" s="182">
        <v>2598</v>
      </c>
      <c r="K38" s="182">
        <v>2598</v>
      </c>
      <c r="L38" s="439">
        <f t="shared" si="3"/>
        <v>2598</v>
      </c>
    </row>
    <row r="39" spans="1:12" ht="24">
      <c r="A39" s="713"/>
      <c r="B39" s="70" t="s">
        <v>133</v>
      </c>
      <c r="C39" s="69" t="s">
        <v>124</v>
      </c>
      <c r="D39" s="8">
        <v>3531.0000000000005</v>
      </c>
      <c r="E39" s="12">
        <f t="shared" si="5"/>
        <v>3531.0000000000005</v>
      </c>
      <c r="F39" s="182">
        <f t="shared" si="1"/>
        <v>3710</v>
      </c>
      <c r="G39" s="182">
        <v>3710</v>
      </c>
      <c r="H39" s="182">
        <v>3710</v>
      </c>
      <c r="I39" s="182">
        <f t="shared" si="2"/>
        <v>3710</v>
      </c>
      <c r="J39" s="182">
        <v>3895</v>
      </c>
      <c r="K39" s="182">
        <v>3895</v>
      </c>
      <c r="L39" s="439">
        <f t="shared" si="3"/>
        <v>3895</v>
      </c>
    </row>
    <row r="40" spans="1:12" ht="24">
      <c r="A40" s="713"/>
      <c r="B40" s="70" t="s">
        <v>134</v>
      </c>
      <c r="C40" s="69"/>
      <c r="D40" s="8">
        <v>1294.7</v>
      </c>
      <c r="E40" s="12">
        <f t="shared" si="5"/>
        <v>1294.7</v>
      </c>
      <c r="F40" s="182">
        <f t="shared" si="1"/>
        <v>1360</v>
      </c>
      <c r="G40" s="182">
        <v>1360</v>
      </c>
      <c r="H40" s="182">
        <v>1360</v>
      </c>
      <c r="I40" s="182">
        <f t="shared" si="2"/>
        <v>1360</v>
      </c>
      <c r="J40" s="182">
        <v>1428</v>
      </c>
      <c r="K40" s="182">
        <v>1428</v>
      </c>
      <c r="L40" s="439">
        <f t="shared" si="3"/>
        <v>1428</v>
      </c>
    </row>
    <row r="41" spans="1:12" ht="23.25">
      <c r="A41" s="714" t="s">
        <v>193</v>
      </c>
      <c r="B41" s="68" t="s">
        <v>194</v>
      </c>
      <c r="C41" s="69"/>
      <c r="D41" s="8"/>
      <c r="E41" s="12"/>
      <c r="F41" s="182">
        <f t="shared" si="1"/>
        <v>0</v>
      </c>
      <c r="G41" s="182"/>
      <c r="H41" s="182"/>
      <c r="I41" s="182">
        <f t="shared" si="2"/>
        <v>0</v>
      </c>
      <c r="J41" s="182">
        <v>0</v>
      </c>
      <c r="K41" s="182">
        <v>0</v>
      </c>
      <c r="L41" s="439">
        <f t="shared" si="3"/>
        <v>0</v>
      </c>
    </row>
    <row r="42" spans="1:12" ht="36">
      <c r="A42" s="714"/>
      <c r="B42" s="68" t="s">
        <v>135</v>
      </c>
      <c r="C42" s="69"/>
      <c r="D42" s="8"/>
      <c r="E42" s="12"/>
      <c r="F42" s="182">
        <f t="shared" si="1"/>
        <v>0</v>
      </c>
      <c r="G42" s="182"/>
      <c r="H42" s="182"/>
      <c r="I42" s="182">
        <f t="shared" si="2"/>
        <v>0</v>
      </c>
      <c r="J42" s="182">
        <v>0</v>
      </c>
      <c r="K42" s="182">
        <v>0</v>
      </c>
      <c r="L42" s="439">
        <f t="shared" si="3"/>
        <v>0</v>
      </c>
    </row>
    <row r="43" spans="1:12" ht="24">
      <c r="A43" s="714"/>
      <c r="B43" s="70" t="s">
        <v>136</v>
      </c>
      <c r="C43" s="69" t="s">
        <v>137</v>
      </c>
      <c r="D43" s="49">
        <v>395</v>
      </c>
      <c r="E43" s="144">
        <f>D43</f>
        <v>395</v>
      </c>
      <c r="F43" s="182">
        <f t="shared" si="1"/>
        <v>415</v>
      </c>
      <c r="G43" s="182">
        <v>415</v>
      </c>
      <c r="H43" s="182">
        <v>415</v>
      </c>
      <c r="I43" s="182">
        <f t="shared" si="2"/>
        <v>415</v>
      </c>
      <c r="J43" s="182">
        <v>435</v>
      </c>
      <c r="K43" s="182">
        <v>435</v>
      </c>
      <c r="L43" s="439">
        <f t="shared" si="3"/>
        <v>435</v>
      </c>
    </row>
    <row r="44" spans="1:12" ht="24">
      <c r="A44" s="714"/>
      <c r="B44" s="70" t="s">
        <v>138</v>
      </c>
      <c r="C44" s="69" t="s">
        <v>137</v>
      </c>
      <c r="D44" s="49">
        <v>630</v>
      </c>
      <c r="E44" s="144">
        <f>D44</f>
        <v>630</v>
      </c>
      <c r="F44" s="182">
        <f t="shared" si="1"/>
        <v>665</v>
      </c>
      <c r="G44" s="182">
        <v>665</v>
      </c>
      <c r="H44" s="182">
        <v>665</v>
      </c>
      <c r="I44" s="182">
        <f t="shared" si="2"/>
        <v>665</v>
      </c>
      <c r="J44" s="182">
        <v>698</v>
      </c>
      <c r="K44" s="182">
        <v>698</v>
      </c>
      <c r="L44" s="439">
        <f t="shared" si="3"/>
        <v>698</v>
      </c>
    </row>
    <row r="45" spans="1:12" ht="36">
      <c r="A45" s="714"/>
      <c r="B45" s="70" t="s">
        <v>139</v>
      </c>
      <c r="C45" s="69" t="s">
        <v>137</v>
      </c>
      <c r="D45" s="49">
        <v>2247</v>
      </c>
      <c r="E45" s="144">
        <f>D45</f>
        <v>2247</v>
      </c>
      <c r="F45" s="182">
        <f t="shared" si="1"/>
        <v>2360</v>
      </c>
      <c r="G45" s="182">
        <v>2360</v>
      </c>
      <c r="H45" s="182">
        <v>2360</v>
      </c>
      <c r="I45" s="182">
        <f t="shared" si="2"/>
        <v>2360</v>
      </c>
      <c r="J45" s="182">
        <v>2478</v>
      </c>
      <c r="K45" s="182">
        <v>2478</v>
      </c>
      <c r="L45" s="439">
        <f t="shared" si="3"/>
        <v>2478</v>
      </c>
    </row>
    <row r="46" spans="1:12" ht="48">
      <c r="A46" s="714"/>
      <c r="B46" s="70" t="s">
        <v>140</v>
      </c>
      <c r="C46" s="69" t="s">
        <v>141</v>
      </c>
      <c r="D46" s="49">
        <v>303</v>
      </c>
      <c r="E46" s="144">
        <f>D46</f>
        <v>303</v>
      </c>
      <c r="F46" s="182">
        <f t="shared" si="1"/>
        <v>320</v>
      </c>
      <c r="G46" s="182">
        <v>320</v>
      </c>
      <c r="H46" s="182">
        <v>320</v>
      </c>
      <c r="I46" s="182">
        <f t="shared" si="2"/>
        <v>320</v>
      </c>
      <c r="J46" s="182">
        <v>336</v>
      </c>
      <c r="K46" s="182">
        <v>336</v>
      </c>
      <c r="L46" s="439">
        <f t="shared" si="3"/>
        <v>336</v>
      </c>
    </row>
    <row r="47" spans="1:12" ht="36">
      <c r="A47" s="714"/>
      <c r="B47" s="70" t="s">
        <v>142</v>
      </c>
      <c r="C47" s="69" t="s">
        <v>141</v>
      </c>
      <c r="D47" s="49">
        <v>68</v>
      </c>
      <c r="E47" s="144">
        <f>D47</f>
        <v>68</v>
      </c>
      <c r="F47" s="182">
        <f t="shared" si="1"/>
        <v>75</v>
      </c>
      <c r="G47" s="182">
        <v>75</v>
      </c>
      <c r="H47" s="182">
        <v>75</v>
      </c>
      <c r="I47" s="182">
        <f t="shared" si="2"/>
        <v>75</v>
      </c>
      <c r="J47" s="182">
        <v>78</v>
      </c>
      <c r="K47" s="182">
        <v>78</v>
      </c>
      <c r="L47" s="439">
        <f t="shared" si="3"/>
        <v>78</v>
      </c>
    </row>
    <row r="48" spans="1:12" ht="23.25">
      <c r="A48" s="714" t="s">
        <v>195</v>
      </c>
      <c r="B48" s="68" t="s">
        <v>196</v>
      </c>
      <c r="C48" s="69"/>
      <c r="D48" s="8"/>
      <c r="E48" s="144"/>
      <c r="F48" s="182">
        <f t="shared" si="1"/>
        <v>0</v>
      </c>
      <c r="G48" s="182"/>
      <c r="H48" s="182"/>
      <c r="I48" s="182">
        <f t="shared" si="2"/>
        <v>0</v>
      </c>
      <c r="J48" s="182">
        <v>0</v>
      </c>
      <c r="K48" s="182">
        <v>0</v>
      </c>
      <c r="L48" s="439">
        <f t="shared" si="3"/>
        <v>0</v>
      </c>
    </row>
    <row r="49" spans="1:12" ht="24">
      <c r="A49" s="714"/>
      <c r="B49" s="70" t="s">
        <v>143</v>
      </c>
      <c r="C49" s="69"/>
      <c r="D49" s="8"/>
      <c r="E49" s="12"/>
      <c r="F49" s="182">
        <f t="shared" ref="F49:F59" si="6">E49</f>
        <v>0</v>
      </c>
      <c r="G49" s="182"/>
      <c r="H49" s="182"/>
      <c r="I49" s="182">
        <f t="shared" si="2"/>
        <v>0</v>
      </c>
      <c r="J49" s="182">
        <v>0</v>
      </c>
      <c r="K49" s="182">
        <v>0</v>
      </c>
      <c r="L49" s="439">
        <f t="shared" si="3"/>
        <v>0</v>
      </c>
    </row>
    <row r="50" spans="1:12" ht="24">
      <c r="A50" s="714"/>
      <c r="B50" s="70" t="s">
        <v>144</v>
      </c>
      <c r="C50" s="69" t="s">
        <v>137</v>
      </c>
      <c r="D50" s="8">
        <v>403.70000000000005</v>
      </c>
      <c r="E50" s="12">
        <f>D50</f>
        <v>403.70000000000005</v>
      </c>
      <c r="F50" s="182">
        <f t="shared" si="6"/>
        <v>403.70000000000005</v>
      </c>
      <c r="G50" s="182">
        <v>403.70000000000005</v>
      </c>
      <c r="H50" s="182">
        <v>403.70000000000005</v>
      </c>
      <c r="I50" s="182">
        <f t="shared" si="2"/>
        <v>403.70000000000005</v>
      </c>
      <c r="J50" s="182">
        <v>423</v>
      </c>
      <c r="K50" s="182">
        <v>423</v>
      </c>
      <c r="L50" s="439">
        <f t="shared" si="3"/>
        <v>423</v>
      </c>
    </row>
    <row r="51" spans="1:12" ht="36">
      <c r="A51" s="714"/>
      <c r="B51" s="70" t="s">
        <v>145</v>
      </c>
      <c r="C51" s="69" t="s">
        <v>146</v>
      </c>
      <c r="D51" s="8">
        <v>40.700000000000003</v>
      </c>
      <c r="E51" s="12">
        <f t="shared" ref="E51:E58" si="7">D51</f>
        <v>40.700000000000003</v>
      </c>
      <c r="F51" s="182">
        <f t="shared" si="6"/>
        <v>40.700000000000003</v>
      </c>
      <c r="G51" s="182">
        <v>40.700000000000003</v>
      </c>
      <c r="H51" s="182">
        <v>40.700000000000003</v>
      </c>
      <c r="I51" s="182">
        <f t="shared" si="2"/>
        <v>40.700000000000003</v>
      </c>
      <c r="J51" s="182">
        <v>42</v>
      </c>
      <c r="K51" s="182">
        <v>42</v>
      </c>
      <c r="L51" s="439">
        <f t="shared" si="3"/>
        <v>42</v>
      </c>
    </row>
    <row r="52" spans="1:12" ht="36">
      <c r="A52" s="714"/>
      <c r="B52" s="70" t="s">
        <v>147</v>
      </c>
      <c r="C52" s="69" t="s">
        <v>146</v>
      </c>
      <c r="D52" s="8">
        <v>58.300000000000004</v>
      </c>
      <c r="E52" s="12">
        <f t="shared" si="7"/>
        <v>58.300000000000004</v>
      </c>
      <c r="F52" s="182">
        <f t="shared" si="6"/>
        <v>58.300000000000004</v>
      </c>
      <c r="G52" s="182">
        <v>58.300000000000004</v>
      </c>
      <c r="H52" s="182">
        <v>58.300000000000004</v>
      </c>
      <c r="I52" s="182">
        <f t="shared" si="2"/>
        <v>58.300000000000004</v>
      </c>
      <c r="J52" s="182">
        <v>61</v>
      </c>
      <c r="K52" s="182">
        <v>61</v>
      </c>
      <c r="L52" s="439">
        <f t="shared" si="3"/>
        <v>61</v>
      </c>
    </row>
    <row r="53" spans="1:12" ht="24">
      <c r="A53" s="714"/>
      <c r="B53" s="70" t="s">
        <v>148</v>
      </c>
      <c r="C53" s="69" t="s">
        <v>137</v>
      </c>
      <c r="D53" s="8">
        <v>77</v>
      </c>
      <c r="E53" s="12">
        <f t="shared" si="7"/>
        <v>77</v>
      </c>
      <c r="F53" s="182">
        <f t="shared" si="6"/>
        <v>77</v>
      </c>
      <c r="G53" s="182">
        <v>77</v>
      </c>
      <c r="H53" s="182">
        <v>77</v>
      </c>
      <c r="I53" s="182">
        <f t="shared" si="2"/>
        <v>77</v>
      </c>
      <c r="J53" s="182">
        <v>80</v>
      </c>
      <c r="K53" s="182">
        <v>80</v>
      </c>
      <c r="L53" s="439">
        <f t="shared" si="3"/>
        <v>80</v>
      </c>
    </row>
    <row r="54" spans="1:12" ht="24">
      <c r="A54" s="714"/>
      <c r="B54" s="70" t="s">
        <v>149</v>
      </c>
      <c r="C54" s="69" t="s">
        <v>137</v>
      </c>
      <c r="D54" s="8">
        <v>89.100000000000009</v>
      </c>
      <c r="E54" s="12">
        <f t="shared" si="7"/>
        <v>89.100000000000009</v>
      </c>
      <c r="F54" s="182">
        <f t="shared" si="6"/>
        <v>89.100000000000009</v>
      </c>
      <c r="G54" s="182">
        <v>89.100000000000009</v>
      </c>
      <c r="H54" s="182">
        <v>89.100000000000009</v>
      </c>
      <c r="I54" s="182">
        <f t="shared" si="2"/>
        <v>89.100000000000009</v>
      </c>
      <c r="J54" s="182">
        <v>93</v>
      </c>
      <c r="K54" s="182">
        <v>93</v>
      </c>
      <c r="L54" s="439">
        <f t="shared" si="3"/>
        <v>93</v>
      </c>
    </row>
    <row r="55" spans="1:12" ht="23.25">
      <c r="A55" s="714"/>
      <c r="B55" s="70" t="s">
        <v>150</v>
      </c>
      <c r="C55" s="69" t="s">
        <v>102</v>
      </c>
      <c r="D55" s="8">
        <v>498.30000000000007</v>
      </c>
      <c r="E55" s="12">
        <f t="shared" si="7"/>
        <v>498.30000000000007</v>
      </c>
      <c r="F55" s="182">
        <f t="shared" si="6"/>
        <v>498.30000000000007</v>
      </c>
      <c r="G55" s="182">
        <v>498.30000000000007</v>
      </c>
      <c r="H55" s="182">
        <v>498.30000000000007</v>
      </c>
      <c r="I55" s="182">
        <f t="shared" si="2"/>
        <v>498.30000000000007</v>
      </c>
      <c r="J55" s="182">
        <v>523</v>
      </c>
      <c r="K55" s="182">
        <v>523</v>
      </c>
      <c r="L55" s="439">
        <f t="shared" si="3"/>
        <v>523</v>
      </c>
    </row>
    <row r="56" spans="1:12" ht="36">
      <c r="A56" s="714"/>
      <c r="B56" s="70" t="s">
        <v>151</v>
      </c>
      <c r="C56" s="69" t="s">
        <v>102</v>
      </c>
      <c r="D56" s="8">
        <v>179.3</v>
      </c>
      <c r="E56" s="12">
        <f t="shared" si="7"/>
        <v>179.3</v>
      </c>
      <c r="F56" s="182">
        <f t="shared" si="6"/>
        <v>179.3</v>
      </c>
      <c r="G56" s="182">
        <v>179.3</v>
      </c>
      <c r="H56" s="182">
        <v>179.3</v>
      </c>
      <c r="I56" s="182">
        <f t="shared" si="2"/>
        <v>179.3</v>
      </c>
      <c r="J56" s="182">
        <v>188</v>
      </c>
      <c r="K56" s="182">
        <v>188</v>
      </c>
      <c r="L56" s="439">
        <f t="shared" si="3"/>
        <v>188</v>
      </c>
    </row>
    <row r="57" spans="1:12" ht="24">
      <c r="A57" s="714"/>
      <c r="B57" s="70" t="s">
        <v>152</v>
      </c>
      <c r="C57" s="69" t="s">
        <v>102</v>
      </c>
      <c r="D57" s="8">
        <v>2493.7000000000003</v>
      </c>
      <c r="E57" s="12">
        <f t="shared" si="7"/>
        <v>2493.7000000000003</v>
      </c>
      <c r="F57" s="182">
        <f t="shared" si="6"/>
        <v>2493.7000000000003</v>
      </c>
      <c r="G57" s="182">
        <v>2493.7000000000003</v>
      </c>
      <c r="H57" s="182">
        <v>2493.7000000000003</v>
      </c>
      <c r="I57" s="182">
        <f t="shared" si="2"/>
        <v>2493.7000000000003</v>
      </c>
      <c r="J57" s="182">
        <v>2618</v>
      </c>
      <c r="K57" s="182">
        <v>2618</v>
      </c>
      <c r="L57" s="439">
        <f t="shared" si="3"/>
        <v>2618</v>
      </c>
    </row>
    <row r="58" spans="1:12" ht="60">
      <c r="A58" s="714"/>
      <c r="B58" s="70" t="s">
        <v>153</v>
      </c>
      <c r="C58" s="69" t="s">
        <v>102</v>
      </c>
      <c r="D58" s="8">
        <v>46926.000000000007</v>
      </c>
      <c r="E58" s="12">
        <f t="shared" si="7"/>
        <v>46926.000000000007</v>
      </c>
      <c r="F58" s="182">
        <f t="shared" si="6"/>
        <v>46926.000000000007</v>
      </c>
      <c r="G58" s="182">
        <v>46926.000000000007</v>
      </c>
      <c r="H58" s="182">
        <v>46926.000000000007</v>
      </c>
      <c r="I58" s="182">
        <f t="shared" si="2"/>
        <v>46926.000000000007</v>
      </c>
      <c r="J58" s="182">
        <v>49272</v>
      </c>
      <c r="K58" s="182">
        <v>49272</v>
      </c>
      <c r="L58" s="439">
        <f t="shared" si="3"/>
        <v>49272</v>
      </c>
    </row>
    <row r="59" spans="1:12" ht="23.25">
      <c r="A59" s="714" t="s">
        <v>197</v>
      </c>
      <c r="B59" s="68" t="s">
        <v>198</v>
      </c>
      <c r="C59" s="69"/>
      <c r="D59" s="8"/>
      <c r="E59" s="12"/>
      <c r="F59" s="182">
        <f t="shared" si="6"/>
        <v>0</v>
      </c>
      <c r="G59" s="182"/>
      <c r="H59" s="182"/>
      <c r="I59" s="182">
        <f t="shared" si="2"/>
        <v>0</v>
      </c>
      <c r="J59" s="182">
        <v>0</v>
      </c>
      <c r="K59" s="182">
        <v>0</v>
      </c>
      <c r="L59" s="439">
        <f t="shared" si="3"/>
        <v>0</v>
      </c>
    </row>
    <row r="60" spans="1:12" ht="60">
      <c r="A60" s="714"/>
      <c r="B60" s="70" t="s">
        <v>154</v>
      </c>
      <c r="C60" s="69" t="s">
        <v>155</v>
      </c>
      <c r="D60" s="8">
        <v>10395</v>
      </c>
      <c r="E60" s="12">
        <f>D60</f>
        <v>10395</v>
      </c>
      <c r="F60" s="182">
        <f>ROUNDUP(E60/5*1.05, 0)*5</f>
        <v>10915</v>
      </c>
      <c r="G60" s="182">
        <v>10915</v>
      </c>
      <c r="H60" s="182">
        <v>10915</v>
      </c>
      <c r="I60" s="182">
        <f t="shared" si="2"/>
        <v>10915</v>
      </c>
      <c r="J60" s="182">
        <v>11460</v>
      </c>
      <c r="K60" s="182">
        <v>11460</v>
      </c>
      <c r="L60" s="439">
        <f t="shared" si="3"/>
        <v>11460</v>
      </c>
    </row>
    <row r="61" spans="1:12" ht="23.25">
      <c r="A61" s="715" t="s">
        <v>350</v>
      </c>
      <c r="B61" s="524" t="s">
        <v>99</v>
      </c>
      <c r="C61" s="525"/>
      <c r="D61" s="8"/>
      <c r="E61" s="12"/>
      <c r="F61" s="182">
        <f>E61</f>
        <v>0</v>
      </c>
      <c r="G61" s="182"/>
      <c r="H61" s="182"/>
      <c r="I61" s="182">
        <f t="shared" si="2"/>
        <v>0</v>
      </c>
      <c r="J61" s="182">
        <v>0</v>
      </c>
      <c r="K61" s="182">
        <v>0</v>
      </c>
      <c r="L61" s="439">
        <f t="shared" si="3"/>
        <v>0</v>
      </c>
    </row>
    <row r="62" spans="1:12" ht="31.5">
      <c r="A62" s="716"/>
      <c r="B62" s="526" t="s">
        <v>1718</v>
      </c>
      <c r="C62" s="525" t="s">
        <v>15</v>
      </c>
      <c r="D62" s="8">
        <v>210</v>
      </c>
      <c r="E62" s="12">
        <f>D62</f>
        <v>210</v>
      </c>
      <c r="F62" s="182">
        <f>E62</f>
        <v>210</v>
      </c>
      <c r="G62" s="182">
        <v>210</v>
      </c>
      <c r="H62" s="182">
        <v>210</v>
      </c>
      <c r="I62" s="182">
        <f t="shared" si="2"/>
        <v>210</v>
      </c>
      <c r="J62" s="182">
        <v>220</v>
      </c>
      <c r="K62" s="182">
        <v>220</v>
      </c>
      <c r="L62" s="439">
        <f t="shared" si="3"/>
        <v>220</v>
      </c>
    </row>
    <row r="63" spans="1:12" ht="31.5">
      <c r="A63" s="716"/>
      <c r="B63" s="526" t="s">
        <v>1719</v>
      </c>
      <c r="C63" s="525" t="s">
        <v>15</v>
      </c>
      <c r="D63" s="8">
        <v>210</v>
      </c>
      <c r="E63" s="12">
        <f t="shared" ref="E63:E72" si="8">D63</f>
        <v>210</v>
      </c>
      <c r="F63" s="182">
        <f>E63</f>
        <v>210</v>
      </c>
      <c r="G63" s="182">
        <v>210</v>
      </c>
      <c r="H63" s="182">
        <v>210</v>
      </c>
      <c r="I63" s="182">
        <f t="shared" si="2"/>
        <v>210</v>
      </c>
      <c r="J63" s="182">
        <v>220</v>
      </c>
      <c r="K63" s="182">
        <v>220</v>
      </c>
      <c r="L63" s="439">
        <f t="shared" si="3"/>
        <v>220</v>
      </c>
    </row>
    <row r="64" spans="1:12" ht="23.25">
      <c r="A64" s="716"/>
      <c r="B64" s="526" t="s">
        <v>156</v>
      </c>
      <c r="C64" s="525" t="s">
        <v>97</v>
      </c>
      <c r="D64" s="8">
        <v>270</v>
      </c>
      <c r="E64" s="12">
        <f t="shared" si="8"/>
        <v>270</v>
      </c>
      <c r="F64" s="182">
        <v>300</v>
      </c>
      <c r="G64" s="182">
        <v>300</v>
      </c>
      <c r="H64" s="182">
        <v>300</v>
      </c>
      <c r="I64" s="182">
        <f t="shared" si="2"/>
        <v>300</v>
      </c>
      <c r="J64" s="182">
        <v>315</v>
      </c>
      <c r="K64" s="182">
        <v>315</v>
      </c>
      <c r="L64" s="439">
        <f t="shared" si="3"/>
        <v>315</v>
      </c>
    </row>
    <row r="65" spans="1:20" ht="31.5">
      <c r="A65" s="716"/>
      <c r="B65" s="526" t="s">
        <v>157</v>
      </c>
      <c r="C65" s="525" t="s">
        <v>15</v>
      </c>
      <c r="D65" s="8">
        <v>225</v>
      </c>
      <c r="E65" s="12">
        <f t="shared" si="8"/>
        <v>225</v>
      </c>
      <c r="F65" s="182">
        <v>250</v>
      </c>
      <c r="G65" s="182">
        <v>250</v>
      </c>
      <c r="H65" s="182">
        <v>250</v>
      </c>
      <c r="I65" s="182">
        <f t="shared" si="2"/>
        <v>250</v>
      </c>
      <c r="J65" s="182">
        <v>262</v>
      </c>
      <c r="K65" s="182">
        <v>262</v>
      </c>
      <c r="L65" s="439">
        <f t="shared" si="3"/>
        <v>262</v>
      </c>
    </row>
    <row r="66" spans="1:20" ht="23.25">
      <c r="A66" s="716"/>
      <c r="B66" s="526" t="s">
        <v>158</v>
      </c>
      <c r="C66" s="525" t="s">
        <v>98</v>
      </c>
      <c r="D66" s="8">
        <v>1850</v>
      </c>
      <c r="E66" s="12">
        <f t="shared" si="8"/>
        <v>1850</v>
      </c>
      <c r="F66" s="182">
        <v>2100</v>
      </c>
      <c r="G66" s="182">
        <v>2100</v>
      </c>
      <c r="H66" s="182">
        <v>2100</v>
      </c>
      <c r="I66" s="182">
        <f t="shared" si="2"/>
        <v>2100</v>
      </c>
      <c r="J66" s="182">
        <v>2205</v>
      </c>
      <c r="K66" s="182">
        <v>2205</v>
      </c>
      <c r="L66" s="439">
        <f t="shared" si="3"/>
        <v>2205</v>
      </c>
    </row>
    <row r="67" spans="1:20" ht="31.5">
      <c r="A67" s="716"/>
      <c r="B67" s="526" t="s">
        <v>1720</v>
      </c>
      <c r="C67" s="525" t="s">
        <v>15</v>
      </c>
      <c r="D67" s="8">
        <v>220</v>
      </c>
      <c r="E67" s="12">
        <f t="shared" si="8"/>
        <v>220</v>
      </c>
      <c r="F67" s="182">
        <f t="shared" ref="F67:F72" si="9">ROUNDUP(E67/5*1.1, 0)*5</f>
        <v>245</v>
      </c>
      <c r="G67" s="182">
        <v>245</v>
      </c>
      <c r="H67" s="182">
        <v>245</v>
      </c>
      <c r="I67" s="182">
        <f t="shared" si="2"/>
        <v>245</v>
      </c>
      <c r="J67" s="182">
        <v>257</v>
      </c>
      <c r="K67" s="182">
        <v>257</v>
      </c>
      <c r="L67" s="439">
        <f t="shared" si="3"/>
        <v>257</v>
      </c>
    </row>
    <row r="68" spans="1:20" ht="23.25">
      <c r="A68" s="716"/>
      <c r="B68" s="526" t="s">
        <v>1721</v>
      </c>
      <c r="C68" s="525" t="s">
        <v>97</v>
      </c>
      <c r="D68" s="8">
        <v>3503</v>
      </c>
      <c r="E68" s="12">
        <f t="shared" si="8"/>
        <v>3503</v>
      </c>
      <c r="F68" s="182">
        <f t="shared" si="9"/>
        <v>3855</v>
      </c>
      <c r="G68" s="182">
        <v>3855</v>
      </c>
      <c r="H68" s="182">
        <v>3855</v>
      </c>
      <c r="I68" s="182">
        <f t="shared" si="2"/>
        <v>3855</v>
      </c>
      <c r="J68" s="182">
        <v>4047</v>
      </c>
      <c r="K68" s="182">
        <v>4047</v>
      </c>
      <c r="L68" s="439">
        <f t="shared" si="3"/>
        <v>4047</v>
      </c>
    </row>
    <row r="69" spans="1:20" ht="23.25">
      <c r="A69" s="716"/>
      <c r="B69" s="526" t="s">
        <v>1722</v>
      </c>
      <c r="C69" s="525" t="s">
        <v>97</v>
      </c>
      <c r="D69" s="8">
        <v>3503</v>
      </c>
      <c r="E69" s="12">
        <f t="shared" si="8"/>
        <v>3503</v>
      </c>
      <c r="F69" s="182">
        <f t="shared" si="9"/>
        <v>3855</v>
      </c>
      <c r="G69" s="182">
        <v>3855</v>
      </c>
      <c r="H69" s="182">
        <v>3855</v>
      </c>
      <c r="I69" s="182">
        <f t="shared" si="2"/>
        <v>3855</v>
      </c>
      <c r="J69" s="182">
        <v>4047</v>
      </c>
      <c r="K69" s="182">
        <v>4047</v>
      </c>
      <c r="L69" s="439">
        <f t="shared" si="3"/>
        <v>4047</v>
      </c>
    </row>
    <row r="70" spans="1:20" ht="23.25">
      <c r="A70" s="716"/>
      <c r="B70" s="526" t="s">
        <v>1723</v>
      </c>
      <c r="C70" s="525" t="s">
        <v>97</v>
      </c>
      <c r="D70" s="8">
        <v>3503</v>
      </c>
      <c r="E70" s="12">
        <f t="shared" si="8"/>
        <v>3503</v>
      </c>
      <c r="F70" s="182">
        <f t="shared" si="9"/>
        <v>3855</v>
      </c>
      <c r="G70" s="182">
        <v>3855</v>
      </c>
      <c r="H70" s="182">
        <v>3855</v>
      </c>
      <c r="I70" s="182">
        <f t="shared" si="2"/>
        <v>3855</v>
      </c>
      <c r="J70" s="182">
        <v>4047</v>
      </c>
      <c r="K70" s="182">
        <v>4047</v>
      </c>
      <c r="L70" s="439">
        <f t="shared" si="3"/>
        <v>4047</v>
      </c>
    </row>
    <row r="71" spans="1:20" ht="23.25">
      <c r="A71" s="716"/>
      <c r="B71" s="526" t="s">
        <v>1724</v>
      </c>
      <c r="C71" s="525" t="s">
        <v>97</v>
      </c>
      <c r="D71" s="8">
        <v>3503</v>
      </c>
      <c r="E71" s="12">
        <f t="shared" si="8"/>
        <v>3503</v>
      </c>
      <c r="F71" s="182">
        <f t="shared" si="9"/>
        <v>3855</v>
      </c>
      <c r="G71" s="182">
        <v>3855</v>
      </c>
      <c r="H71" s="182">
        <v>3855</v>
      </c>
      <c r="I71" s="182">
        <f t="shared" ref="I71:I135" si="10">H71</f>
        <v>3855</v>
      </c>
      <c r="J71" s="182">
        <v>4047</v>
      </c>
      <c r="K71" s="182">
        <v>4047</v>
      </c>
      <c r="L71" s="439">
        <f t="shared" ref="L71:L135" si="11">TRUNC(I71*L$5)</f>
        <v>4047</v>
      </c>
    </row>
    <row r="72" spans="1:20" ht="23.25">
      <c r="A72" s="716"/>
      <c r="B72" s="526" t="s">
        <v>159</v>
      </c>
      <c r="C72" s="525" t="s">
        <v>97</v>
      </c>
      <c r="D72" s="8">
        <v>130</v>
      </c>
      <c r="E72" s="12">
        <f t="shared" si="8"/>
        <v>130</v>
      </c>
      <c r="F72" s="182">
        <f t="shared" si="9"/>
        <v>145</v>
      </c>
      <c r="G72" s="182">
        <v>145</v>
      </c>
      <c r="H72" s="182">
        <v>145</v>
      </c>
      <c r="I72" s="182">
        <f t="shared" si="10"/>
        <v>145</v>
      </c>
      <c r="J72" s="182">
        <v>152</v>
      </c>
      <c r="K72" s="182">
        <v>152</v>
      </c>
      <c r="L72" s="439">
        <f t="shared" si="11"/>
        <v>152</v>
      </c>
    </row>
    <row r="73" spans="1:20" ht="23.25">
      <c r="A73" s="716"/>
      <c r="B73" s="582" t="s">
        <v>2081</v>
      </c>
      <c r="C73" s="528" t="s">
        <v>93</v>
      </c>
      <c r="D73" s="8">
        <v>65</v>
      </c>
      <c r="E73" s="12">
        <v>52</v>
      </c>
      <c r="F73" s="182">
        <v>56</v>
      </c>
      <c r="G73" s="182">
        <v>60</v>
      </c>
      <c r="H73" s="182">
        <v>60</v>
      </c>
      <c r="I73" s="182">
        <f t="shared" si="10"/>
        <v>60</v>
      </c>
      <c r="J73" s="182">
        <v>63</v>
      </c>
      <c r="K73" s="182">
        <v>63</v>
      </c>
      <c r="L73" s="439">
        <f t="shared" si="11"/>
        <v>63</v>
      </c>
      <c r="M73" s="1">
        <v>3.5</v>
      </c>
      <c r="N73" s="1">
        <v>120</v>
      </c>
      <c r="O73" s="1">
        <v>0.01</v>
      </c>
      <c r="P73" s="90">
        <f>L73*M73*N73*O73</f>
        <v>264.60000000000002</v>
      </c>
      <c r="Q73" s="1">
        <f>P73/T73</f>
        <v>14.700000000000001</v>
      </c>
      <c r="T73" s="1">
        <v>18</v>
      </c>
    </row>
    <row r="74" spans="1:20" ht="30">
      <c r="A74" s="716"/>
      <c r="B74" s="587" t="s">
        <v>2082</v>
      </c>
      <c r="C74" s="528" t="s">
        <v>93</v>
      </c>
      <c r="D74" s="8"/>
      <c r="E74" s="12"/>
      <c r="F74" s="182"/>
      <c r="G74" s="182"/>
      <c r="H74" s="182"/>
      <c r="I74" s="182"/>
      <c r="J74" s="182"/>
      <c r="K74" s="182">
        <v>295</v>
      </c>
      <c r="L74" s="182"/>
      <c r="P74" s="90"/>
    </row>
    <row r="75" spans="1:20" ht="23.25">
      <c r="A75" s="716"/>
      <c r="B75" s="527" t="s">
        <v>160</v>
      </c>
      <c r="C75" s="528" t="s">
        <v>98</v>
      </c>
      <c r="D75" s="8">
        <v>1700</v>
      </c>
      <c r="E75" s="12">
        <f>D75</f>
        <v>1700</v>
      </c>
      <c r="F75" s="182">
        <f>ROUNDUP(E75/5*1.1, 0)*5</f>
        <v>1870</v>
      </c>
      <c r="G75" s="182">
        <v>1870</v>
      </c>
      <c r="H75" s="182">
        <v>1870</v>
      </c>
      <c r="I75" s="182">
        <f t="shared" si="10"/>
        <v>1870</v>
      </c>
      <c r="J75" s="182">
        <v>1963</v>
      </c>
      <c r="K75" s="182">
        <v>1963</v>
      </c>
      <c r="L75" s="439">
        <f t="shared" si="11"/>
        <v>1963</v>
      </c>
    </row>
    <row r="76" spans="1:20" ht="23.25">
      <c r="A76" s="716"/>
      <c r="B76" s="527" t="s">
        <v>161</v>
      </c>
      <c r="C76" s="528" t="s">
        <v>98</v>
      </c>
      <c r="D76" s="8">
        <v>1200</v>
      </c>
      <c r="E76" s="12">
        <f>D76</f>
        <v>1200</v>
      </c>
      <c r="F76" s="182">
        <f t="shared" ref="F76:F87" si="12">ROUNDUP(E76/5*1.1, 0)*5</f>
        <v>1320</v>
      </c>
      <c r="G76" s="182">
        <v>1320</v>
      </c>
      <c r="H76" s="182">
        <v>1320</v>
      </c>
      <c r="I76" s="182">
        <f t="shared" si="10"/>
        <v>1320</v>
      </c>
      <c r="J76" s="182">
        <v>1386</v>
      </c>
      <c r="K76" s="182">
        <v>1386</v>
      </c>
      <c r="L76" s="439">
        <f t="shared" si="11"/>
        <v>1386</v>
      </c>
    </row>
    <row r="77" spans="1:20" ht="23.25">
      <c r="A77" s="716"/>
      <c r="B77" s="527" t="s">
        <v>162</v>
      </c>
      <c r="C77" s="528" t="s">
        <v>98</v>
      </c>
      <c r="D77" s="8">
        <v>220</v>
      </c>
      <c r="E77" s="12">
        <f>D77</f>
        <v>220</v>
      </c>
      <c r="F77" s="182">
        <f t="shared" si="12"/>
        <v>245</v>
      </c>
      <c r="G77" s="182">
        <v>245</v>
      </c>
      <c r="H77" s="182">
        <v>245</v>
      </c>
      <c r="I77" s="182">
        <f t="shared" si="10"/>
        <v>245</v>
      </c>
      <c r="J77" s="182">
        <v>257</v>
      </c>
      <c r="K77" s="182">
        <v>257</v>
      </c>
      <c r="L77" s="439">
        <f t="shared" si="11"/>
        <v>257</v>
      </c>
    </row>
    <row r="78" spans="1:20" ht="23.25">
      <c r="A78" s="716"/>
      <c r="B78" s="527" t="s">
        <v>163</v>
      </c>
      <c r="C78" s="528" t="s">
        <v>97</v>
      </c>
      <c r="D78" s="8">
        <v>1600</v>
      </c>
      <c r="E78" s="12">
        <f>D78</f>
        <v>1600</v>
      </c>
      <c r="F78" s="182">
        <f t="shared" si="12"/>
        <v>1760</v>
      </c>
      <c r="G78" s="182">
        <v>1760</v>
      </c>
      <c r="H78" s="182">
        <v>1760</v>
      </c>
      <c r="I78" s="182">
        <f t="shared" si="10"/>
        <v>1760</v>
      </c>
      <c r="J78" s="182">
        <v>1848</v>
      </c>
      <c r="K78" s="182">
        <v>1848</v>
      </c>
      <c r="L78" s="439">
        <f t="shared" si="11"/>
        <v>1848</v>
      </c>
    </row>
    <row r="79" spans="1:20" ht="23.25">
      <c r="A79" s="716"/>
      <c r="B79" s="527" t="s">
        <v>164</v>
      </c>
      <c r="C79" s="528" t="s">
        <v>98</v>
      </c>
      <c r="D79" s="8">
        <v>500</v>
      </c>
      <c r="E79" s="12">
        <f>D79</f>
        <v>500</v>
      </c>
      <c r="F79" s="182">
        <f t="shared" si="12"/>
        <v>550</v>
      </c>
      <c r="G79" s="182">
        <v>550</v>
      </c>
      <c r="H79" s="182">
        <v>550</v>
      </c>
      <c r="I79" s="182">
        <f t="shared" si="10"/>
        <v>550</v>
      </c>
      <c r="J79" s="182">
        <v>577</v>
      </c>
      <c r="K79" s="182">
        <v>577</v>
      </c>
      <c r="L79" s="439">
        <f t="shared" si="11"/>
        <v>577</v>
      </c>
    </row>
    <row r="80" spans="1:20" ht="23.25">
      <c r="A80" s="716"/>
      <c r="B80" s="527" t="s">
        <v>1725</v>
      </c>
      <c r="C80" s="528" t="s">
        <v>93</v>
      </c>
      <c r="D80" s="8">
        <v>41</v>
      </c>
      <c r="E80" s="12">
        <v>29</v>
      </c>
      <c r="F80" s="182">
        <v>34</v>
      </c>
      <c r="G80" s="182">
        <v>40</v>
      </c>
      <c r="H80" s="182">
        <v>40</v>
      </c>
      <c r="I80" s="182">
        <f t="shared" si="10"/>
        <v>40</v>
      </c>
      <c r="J80" s="182">
        <v>42</v>
      </c>
      <c r="K80" s="182">
        <v>42</v>
      </c>
      <c r="L80" s="439">
        <f t="shared" si="11"/>
        <v>42</v>
      </c>
      <c r="M80" s="1">
        <v>3.5</v>
      </c>
      <c r="N80" s="1">
        <v>120</v>
      </c>
      <c r="O80" s="1">
        <f>O73</f>
        <v>0.01</v>
      </c>
      <c r="P80" s="90">
        <f>L80*M80*N80*O80</f>
        <v>176.4</v>
      </c>
      <c r="Q80" s="1">
        <f>P80/T80</f>
        <v>5.88</v>
      </c>
      <c r="T80" s="1">
        <v>30</v>
      </c>
    </row>
    <row r="81" spans="1:12" ht="30">
      <c r="A81" s="716"/>
      <c r="B81" s="527" t="s">
        <v>165</v>
      </c>
      <c r="C81" s="528" t="s">
        <v>15</v>
      </c>
      <c r="D81" s="8">
        <v>205</v>
      </c>
      <c r="E81" s="12">
        <f>D81</f>
        <v>205</v>
      </c>
      <c r="F81" s="182">
        <f t="shared" si="12"/>
        <v>230</v>
      </c>
      <c r="G81" s="182">
        <v>230</v>
      </c>
      <c r="H81" s="182">
        <v>230</v>
      </c>
      <c r="I81" s="182">
        <f t="shared" si="10"/>
        <v>230</v>
      </c>
      <c r="J81" s="182">
        <v>241</v>
      </c>
      <c r="K81" s="182">
        <v>241</v>
      </c>
      <c r="L81" s="439">
        <f t="shared" si="11"/>
        <v>241</v>
      </c>
    </row>
    <row r="82" spans="1:12" ht="23.25">
      <c r="A82" s="716"/>
      <c r="B82" s="527" t="s">
        <v>166</v>
      </c>
      <c r="C82" s="528" t="s">
        <v>98</v>
      </c>
      <c r="D82" s="8">
        <v>5000</v>
      </c>
      <c r="E82" s="12">
        <f t="shared" ref="E82:E110" si="13">D82</f>
        <v>5000</v>
      </c>
      <c r="F82" s="182">
        <f t="shared" si="12"/>
        <v>5500</v>
      </c>
      <c r="G82" s="182">
        <v>5500</v>
      </c>
      <c r="H82" s="182">
        <v>5500</v>
      </c>
      <c r="I82" s="182">
        <f t="shared" si="10"/>
        <v>5500</v>
      </c>
      <c r="J82" s="182">
        <v>5775</v>
      </c>
      <c r="K82" s="182">
        <v>5775</v>
      </c>
      <c r="L82" s="439">
        <f t="shared" si="11"/>
        <v>5775</v>
      </c>
    </row>
    <row r="83" spans="1:12" ht="23.25">
      <c r="A83" s="716"/>
      <c r="B83" s="527" t="s">
        <v>1716</v>
      </c>
      <c r="C83" s="528" t="s">
        <v>97</v>
      </c>
      <c r="D83" s="8">
        <v>118</v>
      </c>
      <c r="E83" s="12">
        <f t="shared" si="13"/>
        <v>118</v>
      </c>
      <c r="F83" s="182">
        <f t="shared" si="12"/>
        <v>130</v>
      </c>
      <c r="G83" s="182">
        <v>130</v>
      </c>
      <c r="H83" s="182">
        <v>130</v>
      </c>
      <c r="I83" s="182">
        <f t="shared" si="10"/>
        <v>130</v>
      </c>
      <c r="J83" s="182">
        <v>136</v>
      </c>
      <c r="K83" s="182">
        <v>136</v>
      </c>
      <c r="L83" s="439">
        <f t="shared" si="11"/>
        <v>136</v>
      </c>
    </row>
    <row r="84" spans="1:12" ht="23.25">
      <c r="A84" s="716"/>
      <c r="B84" s="527" t="s">
        <v>1717</v>
      </c>
      <c r="C84" s="528" t="s">
        <v>97</v>
      </c>
      <c r="D84" s="8">
        <v>150</v>
      </c>
      <c r="E84" s="12">
        <f t="shared" si="13"/>
        <v>150</v>
      </c>
      <c r="F84" s="182">
        <f t="shared" si="12"/>
        <v>165</v>
      </c>
      <c r="G84" s="182">
        <v>165</v>
      </c>
      <c r="H84" s="182">
        <v>165</v>
      </c>
      <c r="I84" s="182">
        <f t="shared" si="10"/>
        <v>165</v>
      </c>
      <c r="J84" s="182">
        <v>173</v>
      </c>
      <c r="K84" s="182">
        <v>173</v>
      </c>
      <c r="L84" s="439">
        <f t="shared" si="11"/>
        <v>173</v>
      </c>
    </row>
    <row r="85" spans="1:12" ht="23.25">
      <c r="A85" s="716"/>
      <c r="B85" s="530" t="s">
        <v>1726</v>
      </c>
      <c r="C85" s="528" t="s">
        <v>97</v>
      </c>
      <c r="D85" s="8"/>
      <c r="E85" s="12"/>
      <c r="F85" s="182"/>
      <c r="G85" s="182">
        <v>110</v>
      </c>
      <c r="H85" s="182">
        <v>110</v>
      </c>
      <c r="I85" s="182">
        <f t="shared" si="10"/>
        <v>110</v>
      </c>
      <c r="J85" s="182">
        <v>115</v>
      </c>
      <c r="K85" s="182">
        <v>115</v>
      </c>
      <c r="L85" s="439">
        <f t="shared" si="11"/>
        <v>115</v>
      </c>
    </row>
    <row r="86" spans="1:12" ht="23.25">
      <c r="A86" s="716"/>
      <c r="B86" s="527" t="s">
        <v>167</v>
      </c>
      <c r="C86" s="528" t="s">
        <v>97</v>
      </c>
      <c r="D86" s="8">
        <v>4325</v>
      </c>
      <c r="E86" s="12">
        <f t="shared" si="13"/>
        <v>4325</v>
      </c>
      <c r="F86" s="182">
        <f t="shared" si="12"/>
        <v>4760</v>
      </c>
      <c r="G86" s="182">
        <v>4760</v>
      </c>
      <c r="H86" s="182">
        <v>4760</v>
      </c>
      <c r="I86" s="182">
        <f t="shared" si="10"/>
        <v>4760</v>
      </c>
      <c r="J86" s="182">
        <v>4998</v>
      </c>
      <c r="K86" s="182">
        <v>4998</v>
      </c>
      <c r="L86" s="439">
        <f t="shared" si="11"/>
        <v>4998</v>
      </c>
    </row>
    <row r="87" spans="1:12" ht="30">
      <c r="A87" s="716"/>
      <c r="B87" s="527" t="s">
        <v>1727</v>
      </c>
      <c r="C87" s="528" t="s">
        <v>168</v>
      </c>
      <c r="D87" s="49">
        <v>203</v>
      </c>
      <c r="E87" s="12">
        <f t="shared" si="13"/>
        <v>203</v>
      </c>
      <c r="F87" s="182">
        <f t="shared" si="12"/>
        <v>225</v>
      </c>
      <c r="G87" s="182">
        <v>225</v>
      </c>
      <c r="H87" s="182">
        <v>225</v>
      </c>
      <c r="I87" s="182">
        <f t="shared" si="10"/>
        <v>225</v>
      </c>
      <c r="J87" s="182">
        <v>236</v>
      </c>
      <c r="K87" s="182">
        <v>236</v>
      </c>
      <c r="L87" s="439">
        <f t="shared" si="11"/>
        <v>236</v>
      </c>
    </row>
    <row r="88" spans="1:12" ht="30">
      <c r="A88" s="716"/>
      <c r="B88" s="527" t="s">
        <v>169</v>
      </c>
      <c r="C88" s="528" t="s">
        <v>170</v>
      </c>
      <c r="D88" s="49">
        <v>754</v>
      </c>
      <c r="E88" s="12">
        <f t="shared" si="13"/>
        <v>754</v>
      </c>
      <c r="F88" s="182">
        <v>755</v>
      </c>
      <c r="G88" s="182">
        <v>755</v>
      </c>
      <c r="H88" s="182">
        <v>755</v>
      </c>
      <c r="I88" s="182">
        <f t="shared" si="10"/>
        <v>755</v>
      </c>
      <c r="J88" s="182">
        <v>792</v>
      </c>
      <c r="K88" s="182">
        <v>792</v>
      </c>
      <c r="L88" s="439">
        <f t="shared" si="11"/>
        <v>792</v>
      </c>
    </row>
    <row r="89" spans="1:12" ht="23.25">
      <c r="A89" s="716"/>
      <c r="B89" s="104" t="s">
        <v>172</v>
      </c>
      <c r="C89" s="71" t="s">
        <v>1728</v>
      </c>
      <c r="D89" s="49">
        <v>1670</v>
      </c>
      <c r="E89" s="12">
        <f t="shared" si="13"/>
        <v>1670</v>
      </c>
      <c r="F89" s="182">
        <v>2100</v>
      </c>
      <c r="G89" s="182">
        <v>2100</v>
      </c>
      <c r="H89" s="182">
        <v>2100</v>
      </c>
      <c r="I89" s="182">
        <f t="shared" si="10"/>
        <v>2100</v>
      </c>
      <c r="J89" s="182">
        <v>2205</v>
      </c>
      <c r="K89" s="182">
        <v>2205</v>
      </c>
      <c r="L89" s="439">
        <f t="shared" si="11"/>
        <v>2205</v>
      </c>
    </row>
    <row r="90" spans="1:12" ht="30">
      <c r="A90" s="716"/>
      <c r="B90" s="104" t="s">
        <v>173</v>
      </c>
      <c r="C90" s="71" t="s">
        <v>572</v>
      </c>
      <c r="D90" s="49">
        <v>720</v>
      </c>
      <c r="E90" s="12">
        <f t="shared" si="13"/>
        <v>720</v>
      </c>
      <c r="F90" s="182">
        <f t="shared" ref="F90:F99" si="14">ROUNDUP(E90/5*1.1, 0)*5</f>
        <v>795</v>
      </c>
      <c r="G90" s="182">
        <v>795</v>
      </c>
      <c r="H90" s="182">
        <v>795</v>
      </c>
      <c r="I90" s="182">
        <f t="shared" si="10"/>
        <v>795</v>
      </c>
      <c r="J90" s="182">
        <v>834</v>
      </c>
      <c r="K90" s="182">
        <v>834</v>
      </c>
      <c r="L90" s="439">
        <f t="shared" si="11"/>
        <v>834</v>
      </c>
    </row>
    <row r="91" spans="1:12" ht="23.25">
      <c r="A91" s="716"/>
      <c r="B91" s="104" t="s">
        <v>174</v>
      </c>
      <c r="C91" s="528" t="s">
        <v>97</v>
      </c>
      <c r="D91" s="49">
        <v>255</v>
      </c>
      <c r="E91" s="12">
        <f t="shared" si="13"/>
        <v>255</v>
      </c>
      <c r="F91" s="182">
        <f t="shared" si="14"/>
        <v>285</v>
      </c>
      <c r="G91" s="182">
        <v>285</v>
      </c>
      <c r="H91" s="182">
        <v>285</v>
      </c>
      <c r="I91" s="182">
        <f t="shared" si="10"/>
        <v>285</v>
      </c>
      <c r="J91" s="182">
        <v>299</v>
      </c>
      <c r="K91" s="182">
        <v>299</v>
      </c>
      <c r="L91" s="439">
        <f t="shared" si="11"/>
        <v>299</v>
      </c>
    </row>
    <row r="92" spans="1:12" ht="23.25">
      <c r="A92" s="716"/>
      <c r="B92" s="527" t="s">
        <v>1729</v>
      </c>
      <c r="C92" s="528" t="s">
        <v>97</v>
      </c>
      <c r="D92" s="49">
        <v>7209</v>
      </c>
      <c r="E92" s="12">
        <f t="shared" si="13"/>
        <v>7209</v>
      </c>
      <c r="F92" s="182">
        <f t="shared" si="14"/>
        <v>7930</v>
      </c>
      <c r="G92" s="182">
        <v>7930</v>
      </c>
      <c r="H92" s="182">
        <v>7930</v>
      </c>
      <c r="I92" s="182">
        <f t="shared" si="10"/>
        <v>7930</v>
      </c>
      <c r="J92" s="182">
        <v>8326</v>
      </c>
      <c r="K92" s="182">
        <v>8326</v>
      </c>
      <c r="L92" s="439">
        <f t="shared" si="11"/>
        <v>8326</v>
      </c>
    </row>
    <row r="93" spans="1:12" ht="31.5">
      <c r="A93" s="716"/>
      <c r="B93" s="527" t="s">
        <v>1730</v>
      </c>
      <c r="C93" s="528" t="s">
        <v>171</v>
      </c>
      <c r="D93" s="49">
        <v>1245</v>
      </c>
      <c r="E93" s="12">
        <f t="shared" si="13"/>
        <v>1245</v>
      </c>
      <c r="F93" s="182">
        <f t="shared" si="14"/>
        <v>1370</v>
      </c>
      <c r="G93" s="182">
        <v>1370</v>
      </c>
      <c r="H93" s="182">
        <v>1370</v>
      </c>
      <c r="I93" s="182">
        <f t="shared" si="10"/>
        <v>1370</v>
      </c>
      <c r="J93" s="182">
        <v>1438</v>
      </c>
      <c r="K93" s="182">
        <v>1438</v>
      </c>
      <c r="L93" s="439">
        <f t="shared" si="11"/>
        <v>1438</v>
      </c>
    </row>
    <row r="94" spans="1:12" ht="23.25">
      <c r="A94" s="716"/>
      <c r="B94" s="527" t="s">
        <v>175</v>
      </c>
      <c r="C94" s="528" t="s">
        <v>176</v>
      </c>
      <c r="D94" s="49">
        <v>1376</v>
      </c>
      <c r="E94" s="12">
        <f t="shared" si="13"/>
        <v>1376</v>
      </c>
      <c r="F94" s="182">
        <f t="shared" si="14"/>
        <v>1515</v>
      </c>
      <c r="G94" s="182">
        <v>1515</v>
      </c>
      <c r="H94" s="182">
        <v>1515</v>
      </c>
      <c r="I94" s="182">
        <f t="shared" si="10"/>
        <v>1515</v>
      </c>
      <c r="J94" s="182">
        <v>1590</v>
      </c>
      <c r="K94" s="182">
        <v>1590</v>
      </c>
      <c r="L94" s="439">
        <f t="shared" si="11"/>
        <v>1590</v>
      </c>
    </row>
    <row r="95" spans="1:12" ht="23.25">
      <c r="A95" s="716"/>
      <c r="B95" s="527" t="s">
        <v>177</v>
      </c>
      <c r="C95" s="528" t="s">
        <v>176</v>
      </c>
      <c r="D95" s="49">
        <v>2030</v>
      </c>
      <c r="E95" s="12">
        <f t="shared" si="13"/>
        <v>2030</v>
      </c>
      <c r="F95" s="182">
        <f t="shared" si="14"/>
        <v>2235</v>
      </c>
      <c r="G95" s="182">
        <v>2235</v>
      </c>
      <c r="H95" s="182">
        <v>2235</v>
      </c>
      <c r="I95" s="182">
        <f t="shared" si="10"/>
        <v>2235</v>
      </c>
      <c r="J95" s="182">
        <v>2346</v>
      </c>
      <c r="K95" s="182">
        <v>2346</v>
      </c>
      <c r="L95" s="439">
        <f t="shared" si="11"/>
        <v>2346</v>
      </c>
    </row>
    <row r="96" spans="1:12" ht="23.25">
      <c r="A96" s="716"/>
      <c r="B96" s="527" t="s">
        <v>178</v>
      </c>
      <c r="C96" s="528" t="s">
        <v>176</v>
      </c>
      <c r="D96" s="49">
        <v>2948</v>
      </c>
      <c r="E96" s="12">
        <f t="shared" si="13"/>
        <v>2948</v>
      </c>
      <c r="F96" s="182">
        <f t="shared" si="14"/>
        <v>3245</v>
      </c>
      <c r="G96" s="182">
        <v>3245</v>
      </c>
      <c r="H96" s="182">
        <v>3245</v>
      </c>
      <c r="I96" s="182">
        <f t="shared" si="10"/>
        <v>3245</v>
      </c>
      <c r="J96" s="182">
        <v>3407</v>
      </c>
      <c r="K96" s="182">
        <v>3407</v>
      </c>
      <c r="L96" s="439">
        <f t="shared" si="11"/>
        <v>3407</v>
      </c>
    </row>
    <row r="97" spans="1:19" ht="23.25">
      <c r="A97" s="716"/>
      <c r="B97" s="527" t="s">
        <v>179</v>
      </c>
      <c r="C97" s="528" t="s">
        <v>176</v>
      </c>
      <c r="D97" s="49">
        <v>4488</v>
      </c>
      <c r="E97" s="12">
        <f t="shared" si="13"/>
        <v>4488</v>
      </c>
      <c r="F97" s="182">
        <f t="shared" si="14"/>
        <v>4940</v>
      </c>
      <c r="G97" s="182">
        <v>4940</v>
      </c>
      <c r="H97" s="182">
        <v>4940</v>
      </c>
      <c r="I97" s="182">
        <f t="shared" si="10"/>
        <v>4940</v>
      </c>
      <c r="J97" s="182">
        <v>5187</v>
      </c>
      <c r="K97" s="182">
        <v>5187</v>
      </c>
      <c r="L97" s="439">
        <f t="shared" si="11"/>
        <v>5187</v>
      </c>
    </row>
    <row r="98" spans="1:19" ht="23.25">
      <c r="A98" s="716"/>
      <c r="B98" s="527" t="s">
        <v>180</v>
      </c>
      <c r="C98" s="528" t="s">
        <v>176</v>
      </c>
      <c r="D98" s="49">
        <v>1769</v>
      </c>
      <c r="E98" s="12">
        <f t="shared" si="13"/>
        <v>1769</v>
      </c>
      <c r="F98" s="182">
        <f>ROUNDUP(E98/5*1.1, 0)*5</f>
        <v>1950</v>
      </c>
      <c r="G98" s="182">
        <v>1950</v>
      </c>
      <c r="H98" s="182">
        <v>1950</v>
      </c>
      <c r="I98" s="182">
        <f t="shared" si="10"/>
        <v>1950</v>
      </c>
      <c r="J98" s="182">
        <v>2047</v>
      </c>
      <c r="K98" s="182">
        <v>2047</v>
      </c>
      <c r="L98" s="439">
        <f t="shared" si="11"/>
        <v>2047</v>
      </c>
    </row>
    <row r="99" spans="1:19" ht="30.75">
      <c r="A99" s="716"/>
      <c r="B99" s="527" t="s">
        <v>1731</v>
      </c>
      <c r="C99" s="528" t="s">
        <v>181</v>
      </c>
      <c r="D99" s="49">
        <v>33</v>
      </c>
      <c r="E99" s="12">
        <f t="shared" si="13"/>
        <v>33</v>
      </c>
      <c r="F99" s="182">
        <f t="shared" si="14"/>
        <v>40</v>
      </c>
      <c r="G99" s="182">
        <v>40</v>
      </c>
      <c r="H99" s="182">
        <v>40</v>
      </c>
      <c r="I99" s="182">
        <f t="shared" si="10"/>
        <v>40</v>
      </c>
      <c r="J99" s="182">
        <v>42</v>
      </c>
      <c r="K99" s="182">
        <v>42</v>
      </c>
      <c r="L99" s="439">
        <f t="shared" si="11"/>
        <v>42</v>
      </c>
    </row>
    <row r="100" spans="1:19" ht="23.25">
      <c r="A100" s="716"/>
      <c r="B100" s="104" t="s">
        <v>356</v>
      </c>
      <c r="C100" s="164" t="s">
        <v>102</v>
      </c>
      <c r="D100" s="49">
        <v>25000</v>
      </c>
      <c r="E100" s="12">
        <f t="shared" si="13"/>
        <v>25000</v>
      </c>
      <c r="F100" s="182">
        <f>E100</f>
        <v>25000</v>
      </c>
      <c r="G100" s="182">
        <v>25000</v>
      </c>
      <c r="H100" s="182">
        <v>25000</v>
      </c>
      <c r="I100" s="182">
        <f t="shared" si="10"/>
        <v>25000</v>
      </c>
      <c r="J100" s="182">
        <v>26250</v>
      </c>
      <c r="K100" s="182">
        <v>26250</v>
      </c>
      <c r="L100" s="439">
        <f t="shared" si="11"/>
        <v>26250</v>
      </c>
    </row>
    <row r="101" spans="1:19" ht="23.25">
      <c r="A101" s="716"/>
      <c r="B101" s="104" t="s">
        <v>357</v>
      </c>
      <c r="C101" s="164" t="s">
        <v>102</v>
      </c>
      <c r="D101" s="49">
        <v>25000</v>
      </c>
      <c r="E101" s="12">
        <f t="shared" si="13"/>
        <v>25000</v>
      </c>
      <c r="F101" s="182">
        <f>E101</f>
        <v>25000</v>
      </c>
      <c r="G101" s="182">
        <v>25000</v>
      </c>
      <c r="H101" s="182">
        <v>25000</v>
      </c>
      <c r="I101" s="182">
        <f t="shared" si="10"/>
        <v>25000</v>
      </c>
      <c r="J101" s="182">
        <v>26250</v>
      </c>
      <c r="K101" s="182">
        <v>26250</v>
      </c>
      <c r="L101" s="439">
        <f t="shared" si="11"/>
        <v>26250</v>
      </c>
    </row>
    <row r="102" spans="1:19" ht="23.25">
      <c r="A102" s="716"/>
      <c r="B102" s="104" t="s">
        <v>646</v>
      </c>
      <c r="C102" s="164" t="s">
        <v>402</v>
      </c>
      <c r="D102" s="49">
        <v>4600</v>
      </c>
      <c r="E102" s="12">
        <f t="shared" si="13"/>
        <v>4600</v>
      </c>
      <c r="F102" s="182">
        <v>5500</v>
      </c>
      <c r="G102" s="182">
        <v>5500</v>
      </c>
      <c r="H102" s="182">
        <v>5500</v>
      </c>
      <c r="I102" s="182">
        <f t="shared" si="10"/>
        <v>5500</v>
      </c>
      <c r="J102" s="182">
        <v>5775</v>
      </c>
      <c r="K102" s="182">
        <v>5775</v>
      </c>
      <c r="L102" s="439">
        <f t="shared" si="11"/>
        <v>5775</v>
      </c>
    </row>
    <row r="103" spans="1:19" ht="23.25">
      <c r="A103" s="716"/>
      <c r="B103" s="104" t="s">
        <v>647</v>
      </c>
      <c r="C103" s="164" t="s">
        <v>402</v>
      </c>
      <c r="D103" s="49">
        <v>3000</v>
      </c>
      <c r="E103" s="12">
        <f t="shared" si="13"/>
        <v>3000</v>
      </c>
      <c r="F103" s="182">
        <v>7000</v>
      </c>
      <c r="G103" s="182">
        <v>7000</v>
      </c>
      <c r="H103" s="182">
        <v>7000</v>
      </c>
      <c r="I103" s="182">
        <f t="shared" si="10"/>
        <v>7000</v>
      </c>
      <c r="J103" s="182">
        <v>7350</v>
      </c>
      <c r="K103" s="182">
        <v>7350</v>
      </c>
      <c r="L103" s="439">
        <f t="shared" si="11"/>
        <v>7350</v>
      </c>
    </row>
    <row r="104" spans="1:19" ht="25.5">
      <c r="A104" s="716"/>
      <c r="B104" s="104" t="s">
        <v>358</v>
      </c>
      <c r="C104" s="164" t="s">
        <v>146</v>
      </c>
      <c r="D104" s="49">
        <v>430</v>
      </c>
      <c r="E104" s="12">
        <f t="shared" si="13"/>
        <v>430</v>
      </c>
      <c r="F104" s="182">
        <f>ROUNDUP(E104/5*1.1, 0)*5</f>
        <v>475</v>
      </c>
      <c r="G104" s="182">
        <v>475</v>
      </c>
      <c r="H104" s="182">
        <v>475</v>
      </c>
      <c r="I104" s="182">
        <f t="shared" si="10"/>
        <v>475</v>
      </c>
      <c r="J104" s="182">
        <v>498</v>
      </c>
      <c r="K104" s="182">
        <v>498</v>
      </c>
      <c r="L104" s="439">
        <f t="shared" si="11"/>
        <v>498</v>
      </c>
    </row>
    <row r="105" spans="1:19" ht="25.5">
      <c r="A105" s="716"/>
      <c r="B105" s="104" t="s">
        <v>359</v>
      </c>
      <c r="C105" s="164" t="s">
        <v>146</v>
      </c>
      <c r="D105" s="49">
        <v>500</v>
      </c>
      <c r="E105" s="12">
        <f t="shared" si="13"/>
        <v>500</v>
      </c>
      <c r="F105" s="182">
        <f>ROUNDUP(E105/5*1.1, 0)*5</f>
        <v>550</v>
      </c>
      <c r="G105" s="182">
        <v>550</v>
      </c>
      <c r="H105" s="182">
        <v>550</v>
      </c>
      <c r="I105" s="182">
        <f t="shared" si="10"/>
        <v>550</v>
      </c>
      <c r="J105" s="182">
        <v>577</v>
      </c>
      <c r="K105" s="182">
        <v>577</v>
      </c>
      <c r="L105" s="439">
        <f t="shared" si="11"/>
        <v>577</v>
      </c>
    </row>
    <row r="106" spans="1:19" ht="23.25">
      <c r="A106" s="716"/>
      <c r="B106" s="104" t="s">
        <v>360</v>
      </c>
      <c r="C106" s="164" t="s">
        <v>402</v>
      </c>
      <c r="D106" s="49">
        <v>150</v>
      </c>
      <c r="E106" s="12">
        <f t="shared" si="13"/>
        <v>150</v>
      </c>
      <c r="F106" s="182">
        <v>400</v>
      </c>
      <c r="G106" s="182">
        <v>400</v>
      </c>
      <c r="H106" s="182">
        <v>400</v>
      </c>
      <c r="I106" s="182">
        <f t="shared" si="10"/>
        <v>400</v>
      </c>
      <c r="J106" s="182">
        <v>420</v>
      </c>
      <c r="K106" s="182">
        <v>420</v>
      </c>
      <c r="L106" s="439">
        <f t="shared" si="11"/>
        <v>420</v>
      </c>
    </row>
    <row r="107" spans="1:19" ht="23.25">
      <c r="A107" s="716"/>
      <c r="B107" s="104" t="s">
        <v>361</v>
      </c>
      <c r="C107" s="164" t="s">
        <v>402</v>
      </c>
      <c r="D107" s="49">
        <v>2200</v>
      </c>
      <c r="E107" s="12">
        <f t="shared" si="13"/>
        <v>2200</v>
      </c>
      <c r="F107" s="182">
        <v>3500</v>
      </c>
      <c r="G107" s="182">
        <v>3500</v>
      </c>
      <c r="H107" s="182">
        <v>3500</v>
      </c>
      <c r="I107" s="182">
        <f t="shared" si="10"/>
        <v>3500</v>
      </c>
      <c r="J107" s="182">
        <v>3675</v>
      </c>
      <c r="K107" s="182">
        <v>3675</v>
      </c>
      <c r="L107" s="439">
        <f t="shared" si="11"/>
        <v>3675</v>
      </c>
    </row>
    <row r="108" spans="1:19" ht="23.25">
      <c r="A108" s="716"/>
      <c r="B108" s="104" t="s">
        <v>362</v>
      </c>
      <c r="C108" s="164" t="s">
        <v>402</v>
      </c>
      <c r="D108" s="49">
        <v>500</v>
      </c>
      <c r="E108" s="12">
        <f t="shared" si="13"/>
        <v>500</v>
      </c>
      <c r="F108" s="182">
        <v>950</v>
      </c>
      <c r="G108" s="182">
        <v>950</v>
      </c>
      <c r="H108" s="182">
        <v>950</v>
      </c>
      <c r="I108" s="182">
        <f t="shared" si="10"/>
        <v>950</v>
      </c>
      <c r="J108" s="182">
        <v>997</v>
      </c>
      <c r="K108" s="182">
        <v>997</v>
      </c>
      <c r="L108" s="439">
        <f t="shared" si="11"/>
        <v>997</v>
      </c>
    </row>
    <row r="109" spans="1:19" ht="23.25">
      <c r="A109" s="716"/>
      <c r="B109" s="104" t="s">
        <v>363</v>
      </c>
      <c r="C109" s="164" t="s">
        <v>402</v>
      </c>
      <c r="D109" s="49">
        <v>1000</v>
      </c>
      <c r="E109" s="12">
        <f t="shared" si="13"/>
        <v>1000</v>
      </c>
      <c r="F109" s="182">
        <v>1200</v>
      </c>
      <c r="G109" s="182">
        <v>1200</v>
      </c>
      <c r="H109" s="182">
        <v>1200</v>
      </c>
      <c r="I109" s="182">
        <f t="shared" si="10"/>
        <v>1200</v>
      </c>
      <c r="J109" s="182">
        <v>1260</v>
      </c>
      <c r="K109" s="182">
        <v>1260</v>
      </c>
      <c r="L109" s="439">
        <f t="shared" si="11"/>
        <v>1260</v>
      </c>
    </row>
    <row r="110" spans="1:19" ht="23.25">
      <c r="A110" s="716"/>
      <c r="B110" s="104" t="s">
        <v>364</v>
      </c>
      <c r="C110" s="164" t="s">
        <v>402</v>
      </c>
      <c r="D110" s="49">
        <v>600</v>
      </c>
      <c r="E110" s="12">
        <f t="shared" si="13"/>
        <v>600</v>
      </c>
      <c r="F110" s="182">
        <f>ROUNDUP(E110/5*1.1, 0)*5</f>
        <v>660</v>
      </c>
      <c r="G110" s="182">
        <v>660</v>
      </c>
      <c r="H110" s="182">
        <v>660</v>
      </c>
      <c r="I110" s="182">
        <f t="shared" si="10"/>
        <v>660</v>
      </c>
      <c r="J110" s="182">
        <v>693</v>
      </c>
      <c r="K110" s="182">
        <v>693</v>
      </c>
      <c r="L110" s="439">
        <f t="shared" si="11"/>
        <v>693</v>
      </c>
    </row>
    <row r="111" spans="1:19" ht="23.25">
      <c r="A111" s="716"/>
      <c r="B111" s="104" t="s">
        <v>555</v>
      </c>
      <c r="C111" s="164" t="s">
        <v>402</v>
      </c>
      <c r="D111" s="49">
        <v>15000</v>
      </c>
      <c r="E111" s="145">
        <v>15100</v>
      </c>
      <c r="F111" s="182">
        <f t="shared" ref="F111:F164" si="15">ROUNDUP(E111/5*1.1, 0)*5</f>
        <v>16610</v>
      </c>
      <c r="G111" s="182">
        <v>16610</v>
      </c>
      <c r="H111" s="182">
        <v>16610</v>
      </c>
      <c r="I111" s="182">
        <f t="shared" si="10"/>
        <v>16610</v>
      </c>
      <c r="J111" s="182">
        <v>17440</v>
      </c>
      <c r="K111" s="182">
        <v>17440</v>
      </c>
      <c r="L111" s="439">
        <f t="shared" si="11"/>
        <v>17440</v>
      </c>
      <c r="M111" s="1" t="e">
        <f>L111*#REF!</f>
        <v>#REF!</v>
      </c>
      <c r="N111" s="1" t="e">
        <f>M111/100</f>
        <v>#REF!</v>
      </c>
      <c r="O111" s="1">
        <v>3.5</v>
      </c>
      <c r="P111" s="1">
        <v>120</v>
      </c>
      <c r="Q111" s="1" t="e">
        <f>P111*O111*N111</f>
        <v>#REF!</v>
      </c>
      <c r="R111" s="1" t="e">
        <f>Q111/L111</f>
        <v>#REF!</v>
      </c>
      <c r="S111" s="1" t="e">
        <f>#REF!+R111</f>
        <v>#REF!</v>
      </c>
    </row>
    <row r="112" spans="1:19" ht="23.25">
      <c r="A112" s="716"/>
      <c r="B112" s="104" t="s">
        <v>556</v>
      </c>
      <c r="C112" s="164" t="s">
        <v>402</v>
      </c>
      <c r="D112" s="49">
        <v>20000</v>
      </c>
      <c r="E112" s="145">
        <v>22000</v>
      </c>
      <c r="F112" s="182">
        <f t="shared" si="15"/>
        <v>24200</v>
      </c>
      <c r="G112" s="182">
        <v>24200</v>
      </c>
      <c r="H112" s="182">
        <v>24200</v>
      </c>
      <c r="I112" s="182">
        <f t="shared" si="10"/>
        <v>24200</v>
      </c>
      <c r="J112" s="182">
        <v>25410</v>
      </c>
      <c r="K112" s="182">
        <v>25410</v>
      </c>
      <c r="L112" s="439">
        <f t="shared" si="11"/>
        <v>25410</v>
      </c>
      <c r="M112" s="1" t="e">
        <f>L112*#REF!</f>
        <v>#REF!</v>
      </c>
      <c r="N112" s="1" t="e">
        <f>M112/100</f>
        <v>#REF!</v>
      </c>
      <c r="O112" s="1">
        <v>3.5</v>
      </c>
      <c r="P112" s="1">
        <v>120</v>
      </c>
      <c r="Q112" s="1" t="e">
        <f>P112*O112*N112</f>
        <v>#REF!</v>
      </c>
      <c r="R112" s="1" t="e">
        <f>Q112/L112</f>
        <v>#REF!</v>
      </c>
      <c r="S112" s="1" t="e">
        <f>#REF!+R112</f>
        <v>#REF!</v>
      </c>
    </row>
    <row r="113" spans="1:19" ht="23.25">
      <c r="A113" s="716"/>
      <c r="B113" s="104" t="s">
        <v>557</v>
      </c>
      <c r="C113" s="164" t="s">
        <v>402</v>
      </c>
      <c r="D113" s="49">
        <v>25000</v>
      </c>
      <c r="E113" s="145">
        <v>24000</v>
      </c>
      <c r="F113" s="182">
        <f t="shared" si="15"/>
        <v>26400</v>
      </c>
      <c r="G113" s="182">
        <v>26400</v>
      </c>
      <c r="H113" s="182">
        <v>26400</v>
      </c>
      <c r="I113" s="182">
        <f t="shared" si="10"/>
        <v>26400</v>
      </c>
      <c r="J113" s="182">
        <v>27720</v>
      </c>
      <c r="K113" s="182">
        <v>27720</v>
      </c>
      <c r="L113" s="439">
        <f t="shared" si="11"/>
        <v>27720</v>
      </c>
      <c r="M113" s="1" t="e">
        <f>L113*#REF!</f>
        <v>#REF!</v>
      </c>
      <c r="N113" s="1" t="e">
        <f>M113/100</f>
        <v>#REF!</v>
      </c>
      <c r="O113" s="1">
        <v>3.5</v>
      </c>
      <c r="P113" s="1">
        <v>120</v>
      </c>
      <c r="Q113" s="1" t="e">
        <f>P113*O113*N113</f>
        <v>#REF!</v>
      </c>
      <c r="R113" s="1" t="e">
        <f>Q113/L113</f>
        <v>#REF!</v>
      </c>
      <c r="S113" s="1" t="e">
        <f>#REF!+R113</f>
        <v>#REF!</v>
      </c>
    </row>
    <row r="114" spans="1:19" ht="23.25">
      <c r="A114" s="716"/>
      <c r="B114" s="104" t="s">
        <v>558</v>
      </c>
      <c r="C114" s="164" t="s">
        <v>402</v>
      </c>
      <c r="D114" s="49">
        <v>27000</v>
      </c>
      <c r="E114" s="145">
        <v>26200</v>
      </c>
      <c r="F114" s="182">
        <f t="shared" si="15"/>
        <v>28820</v>
      </c>
      <c r="G114" s="182">
        <v>28820</v>
      </c>
      <c r="H114" s="182">
        <v>28820</v>
      </c>
      <c r="I114" s="182">
        <f t="shared" si="10"/>
        <v>28820</v>
      </c>
      <c r="J114" s="182">
        <v>30261</v>
      </c>
      <c r="K114" s="182">
        <v>30261</v>
      </c>
      <c r="L114" s="439">
        <f t="shared" si="11"/>
        <v>30261</v>
      </c>
      <c r="M114" s="1" t="e">
        <f>L114*#REF!</f>
        <v>#REF!</v>
      </c>
      <c r="N114" s="1" t="e">
        <f>M114/100</f>
        <v>#REF!</v>
      </c>
      <c r="O114" s="1">
        <v>3.5</v>
      </c>
      <c r="P114" s="1">
        <v>120</v>
      </c>
      <c r="Q114" s="1" t="e">
        <f>P114*O114*N114</f>
        <v>#REF!</v>
      </c>
      <c r="R114" s="1" t="e">
        <f>Q114/L114</f>
        <v>#REF!</v>
      </c>
      <c r="S114" s="1" t="e">
        <f>#REF!+R114</f>
        <v>#REF!</v>
      </c>
    </row>
    <row r="115" spans="1:19" ht="23.25">
      <c r="A115" s="716"/>
      <c r="B115" s="104" t="s">
        <v>365</v>
      </c>
      <c r="C115" s="164" t="s">
        <v>402</v>
      </c>
      <c r="D115" s="49">
        <v>2000</v>
      </c>
      <c r="E115" s="145">
        <f>D115</f>
        <v>2000</v>
      </c>
      <c r="F115" s="182">
        <f t="shared" si="15"/>
        <v>2200</v>
      </c>
      <c r="G115" s="182">
        <v>2200</v>
      </c>
      <c r="H115" s="182">
        <v>2200</v>
      </c>
      <c r="I115" s="182">
        <f t="shared" si="10"/>
        <v>2200</v>
      </c>
      <c r="J115" s="182">
        <v>2310</v>
      </c>
      <c r="K115" s="182">
        <v>2310</v>
      </c>
      <c r="L115" s="439">
        <f t="shared" si="11"/>
        <v>2310</v>
      </c>
    </row>
    <row r="116" spans="1:19" ht="23.25">
      <c r="A116" s="716"/>
      <c r="B116" s="104" t="s">
        <v>366</v>
      </c>
      <c r="C116" s="164" t="s">
        <v>402</v>
      </c>
      <c r="D116" s="49">
        <v>130</v>
      </c>
      <c r="E116" s="145">
        <f t="shared" ref="E116:E170" si="16">D116</f>
        <v>130</v>
      </c>
      <c r="F116" s="182">
        <f t="shared" si="15"/>
        <v>145</v>
      </c>
      <c r="G116" s="182">
        <v>145</v>
      </c>
      <c r="H116" s="182">
        <v>145</v>
      </c>
      <c r="I116" s="182">
        <f t="shared" si="10"/>
        <v>145</v>
      </c>
      <c r="J116" s="182">
        <v>152</v>
      </c>
      <c r="K116" s="182">
        <v>152</v>
      </c>
      <c r="L116" s="439">
        <f t="shared" si="11"/>
        <v>152</v>
      </c>
    </row>
    <row r="117" spans="1:19" ht="23.25">
      <c r="A117" s="716"/>
      <c r="B117" s="104" t="s">
        <v>367</v>
      </c>
      <c r="C117" s="164" t="s">
        <v>402</v>
      </c>
      <c r="D117" s="49">
        <v>130</v>
      </c>
      <c r="E117" s="145">
        <f t="shared" si="16"/>
        <v>130</v>
      </c>
      <c r="F117" s="182">
        <f t="shared" si="15"/>
        <v>145</v>
      </c>
      <c r="G117" s="182">
        <v>145</v>
      </c>
      <c r="H117" s="182">
        <v>145</v>
      </c>
      <c r="I117" s="182">
        <f t="shared" si="10"/>
        <v>145</v>
      </c>
      <c r="J117" s="182">
        <v>152</v>
      </c>
      <c r="K117" s="182">
        <v>152</v>
      </c>
      <c r="L117" s="439">
        <f t="shared" si="11"/>
        <v>152</v>
      </c>
    </row>
    <row r="118" spans="1:19" ht="23.25">
      <c r="A118" s="716"/>
      <c r="B118" s="104" t="s">
        <v>368</v>
      </c>
      <c r="C118" s="164" t="s">
        <v>402</v>
      </c>
      <c r="D118" s="49">
        <v>130</v>
      </c>
      <c r="E118" s="145">
        <f t="shared" si="16"/>
        <v>130</v>
      </c>
      <c r="F118" s="182">
        <f t="shared" si="15"/>
        <v>145</v>
      </c>
      <c r="G118" s="182">
        <v>145</v>
      </c>
      <c r="H118" s="182">
        <v>145</v>
      </c>
      <c r="I118" s="182">
        <f t="shared" si="10"/>
        <v>145</v>
      </c>
      <c r="J118" s="182">
        <v>152</v>
      </c>
      <c r="K118" s="182">
        <v>152</v>
      </c>
      <c r="L118" s="439">
        <f t="shared" si="11"/>
        <v>152</v>
      </c>
    </row>
    <row r="119" spans="1:19" ht="23.25">
      <c r="A119" s="716"/>
      <c r="B119" s="104" t="s">
        <v>369</v>
      </c>
      <c r="C119" s="164" t="s">
        <v>403</v>
      </c>
      <c r="D119" s="49">
        <v>4000</v>
      </c>
      <c r="E119" s="145">
        <f t="shared" si="16"/>
        <v>4000</v>
      </c>
      <c r="F119" s="182">
        <f t="shared" si="15"/>
        <v>4400</v>
      </c>
      <c r="G119" s="182">
        <v>4400</v>
      </c>
      <c r="H119" s="182">
        <v>4400</v>
      </c>
      <c r="I119" s="182">
        <f t="shared" si="10"/>
        <v>4400</v>
      </c>
      <c r="J119" s="182">
        <v>4620</v>
      </c>
      <c r="K119" s="182">
        <v>4620</v>
      </c>
      <c r="L119" s="439">
        <f t="shared" si="11"/>
        <v>4620</v>
      </c>
    </row>
    <row r="120" spans="1:19" ht="23.25">
      <c r="A120" s="716"/>
      <c r="B120" s="104" t="s">
        <v>370</v>
      </c>
      <c r="C120" s="164" t="s">
        <v>402</v>
      </c>
      <c r="D120" s="49">
        <v>125</v>
      </c>
      <c r="E120" s="145">
        <f t="shared" si="16"/>
        <v>125</v>
      </c>
      <c r="F120" s="182">
        <f t="shared" si="15"/>
        <v>140</v>
      </c>
      <c r="G120" s="182">
        <v>140</v>
      </c>
      <c r="H120" s="182">
        <v>140</v>
      </c>
      <c r="I120" s="182">
        <f t="shared" si="10"/>
        <v>140</v>
      </c>
      <c r="J120" s="182">
        <v>147</v>
      </c>
      <c r="K120" s="182">
        <v>147</v>
      </c>
      <c r="L120" s="439">
        <f t="shared" si="11"/>
        <v>147</v>
      </c>
    </row>
    <row r="121" spans="1:19" ht="23.25">
      <c r="A121" s="716"/>
      <c r="B121" s="104" t="s">
        <v>371</v>
      </c>
      <c r="C121" s="164" t="s">
        <v>402</v>
      </c>
      <c r="D121" s="49">
        <v>130</v>
      </c>
      <c r="E121" s="145">
        <f t="shared" si="16"/>
        <v>130</v>
      </c>
      <c r="F121" s="182">
        <f t="shared" si="15"/>
        <v>145</v>
      </c>
      <c r="G121" s="182">
        <v>145</v>
      </c>
      <c r="H121" s="182">
        <v>145</v>
      </c>
      <c r="I121" s="182">
        <f t="shared" si="10"/>
        <v>145</v>
      </c>
      <c r="J121" s="182">
        <v>152</v>
      </c>
      <c r="K121" s="182">
        <v>152</v>
      </c>
      <c r="L121" s="439">
        <f t="shared" si="11"/>
        <v>152</v>
      </c>
    </row>
    <row r="122" spans="1:19" ht="23.25">
      <c r="A122" s="716"/>
      <c r="B122" s="104" t="s">
        <v>372</v>
      </c>
      <c r="C122" s="164" t="s">
        <v>403</v>
      </c>
      <c r="D122" s="49">
        <v>3600</v>
      </c>
      <c r="E122" s="145">
        <f t="shared" si="16"/>
        <v>3600</v>
      </c>
      <c r="F122" s="182">
        <f t="shared" si="15"/>
        <v>3960</v>
      </c>
      <c r="G122" s="182">
        <v>3960</v>
      </c>
      <c r="H122" s="182">
        <v>3960</v>
      </c>
      <c r="I122" s="182">
        <f t="shared" si="10"/>
        <v>3960</v>
      </c>
      <c r="J122" s="182">
        <v>4158</v>
      </c>
      <c r="K122" s="182">
        <v>4158</v>
      </c>
      <c r="L122" s="439">
        <f t="shared" si="11"/>
        <v>4158</v>
      </c>
    </row>
    <row r="123" spans="1:19" ht="23.25">
      <c r="A123" s="716"/>
      <c r="B123" s="104" t="s">
        <v>373</v>
      </c>
      <c r="C123" s="164" t="s">
        <v>402</v>
      </c>
      <c r="D123" s="49">
        <v>120</v>
      </c>
      <c r="E123" s="145">
        <f t="shared" si="16"/>
        <v>120</v>
      </c>
      <c r="F123" s="182">
        <f t="shared" si="15"/>
        <v>135</v>
      </c>
      <c r="G123" s="182">
        <v>135</v>
      </c>
      <c r="H123" s="182">
        <v>135</v>
      </c>
      <c r="I123" s="182">
        <f t="shared" si="10"/>
        <v>135</v>
      </c>
      <c r="J123" s="182">
        <v>141</v>
      </c>
      <c r="K123" s="182">
        <v>141</v>
      </c>
      <c r="L123" s="439">
        <f t="shared" si="11"/>
        <v>141</v>
      </c>
    </row>
    <row r="124" spans="1:19" ht="23.25">
      <c r="A124" s="716"/>
      <c r="B124" s="104" t="s">
        <v>374</v>
      </c>
      <c r="C124" s="164" t="s">
        <v>402</v>
      </c>
      <c r="D124" s="49">
        <v>320</v>
      </c>
      <c r="E124" s="145">
        <f t="shared" si="16"/>
        <v>320</v>
      </c>
      <c r="F124" s="182">
        <f t="shared" si="15"/>
        <v>355</v>
      </c>
      <c r="G124" s="182">
        <v>355</v>
      </c>
      <c r="H124" s="182">
        <v>355</v>
      </c>
      <c r="I124" s="182">
        <f t="shared" si="10"/>
        <v>355</v>
      </c>
      <c r="J124" s="182">
        <v>372</v>
      </c>
      <c r="K124" s="182">
        <v>372</v>
      </c>
      <c r="L124" s="439">
        <f t="shared" si="11"/>
        <v>372</v>
      </c>
    </row>
    <row r="125" spans="1:19" ht="23.25">
      <c r="A125" s="716"/>
      <c r="B125" s="104" t="s">
        <v>375</v>
      </c>
      <c r="C125" s="164" t="s">
        <v>402</v>
      </c>
      <c r="D125" s="49">
        <v>400</v>
      </c>
      <c r="E125" s="145">
        <f t="shared" si="16"/>
        <v>400</v>
      </c>
      <c r="F125" s="182">
        <f t="shared" si="15"/>
        <v>440</v>
      </c>
      <c r="G125" s="182">
        <v>440</v>
      </c>
      <c r="H125" s="182">
        <v>440</v>
      </c>
      <c r="I125" s="182">
        <f t="shared" si="10"/>
        <v>440</v>
      </c>
      <c r="J125" s="182">
        <v>462</v>
      </c>
      <c r="K125" s="182">
        <v>462</v>
      </c>
      <c r="L125" s="439">
        <f t="shared" si="11"/>
        <v>462</v>
      </c>
    </row>
    <row r="126" spans="1:19" ht="23.25">
      <c r="A126" s="716"/>
      <c r="B126" s="104" t="s">
        <v>376</v>
      </c>
      <c r="C126" s="164" t="s">
        <v>402</v>
      </c>
      <c r="D126" s="49">
        <v>300</v>
      </c>
      <c r="E126" s="145">
        <f t="shared" si="16"/>
        <v>300</v>
      </c>
      <c r="F126" s="182">
        <f t="shared" si="15"/>
        <v>330</v>
      </c>
      <c r="G126" s="182">
        <v>330</v>
      </c>
      <c r="H126" s="182">
        <v>330</v>
      </c>
      <c r="I126" s="182">
        <f t="shared" si="10"/>
        <v>330</v>
      </c>
      <c r="J126" s="182">
        <v>346</v>
      </c>
      <c r="K126" s="182">
        <v>346</v>
      </c>
      <c r="L126" s="439">
        <f t="shared" si="11"/>
        <v>346</v>
      </c>
    </row>
    <row r="127" spans="1:19" ht="23.25">
      <c r="A127" s="716"/>
      <c r="B127" s="104" t="s">
        <v>377</v>
      </c>
      <c r="C127" s="164" t="s">
        <v>403</v>
      </c>
      <c r="D127" s="49">
        <v>4000</v>
      </c>
      <c r="E127" s="145">
        <f t="shared" si="16"/>
        <v>4000</v>
      </c>
      <c r="F127" s="182">
        <f t="shared" si="15"/>
        <v>4400</v>
      </c>
      <c r="G127" s="182">
        <v>4400</v>
      </c>
      <c r="H127" s="182">
        <v>4400</v>
      </c>
      <c r="I127" s="182">
        <f t="shared" si="10"/>
        <v>4400</v>
      </c>
      <c r="J127" s="182">
        <v>4620</v>
      </c>
      <c r="K127" s="182">
        <v>4620</v>
      </c>
      <c r="L127" s="439">
        <f t="shared" si="11"/>
        <v>4620</v>
      </c>
    </row>
    <row r="128" spans="1:19" ht="23.25">
      <c r="A128" s="716"/>
      <c r="B128" s="104" t="s">
        <v>378</v>
      </c>
      <c r="C128" s="164" t="s">
        <v>402</v>
      </c>
      <c r="D128" s="49">
        <v>130</v>
      </c>
      <c r="E128" s="145">
        <f t="shared" si="16"/>
        <v>130</v>
      </c>
      <c r="F128" s="182">
        <f t="shared" si="15"/>
        <v>145</v>
      </c>
      <c r="G128" s="182">
        <v>145</v>
      </c>
      <c r="H128" s="182">
        <v>145</v>
      </c>
      <c r="I128" s="182">
        <f t="shared" si="10"/>
        <v>145</v>
      </c>
      <c r="J128" s="182">
        <v>152</v>
      </c>
      <c r="K128" s="182">
        <v>152</v>
      </c>
      <c r="L128" s="439">
        <f t="shared" si="11"/>
        <v>152</v>
      </c>
    </row>
    <row r="129" spans="1:12" ht="23.25">
      <c r="A129" s="716"/>
      <c r="B129" s="104" t="s">
        <v>379</v>
      </c>
      <c r="C129" s="164" t="s">
        <v>402</v>
      </c>
      <c r="D129" s="49">
        <v>130</v>
      </c>
      <c r="E129" s="145">
        <f t="shared" si="16"/>
        <v>130</v>
      </c>
      <c r="F129" s="182">
        <f t="shared" si="15"/>
        <v>145</v>
      </c>
      <c r="G129" s="182">
        <v>145</v>
      </c>
      <c r="H129" s="182">
        <v>145</v>
      </c>
      <c r="I129" s="182">
        <f t="shared" si="10"/>
        <v>145</v>
      </c>
      <c r="J129" s="182">
        <v>152</v>
      </c>
      <c r="K129" s="182">
        <v>152</v>
      </c>
      <c r="L129" s="439">
        <f t="shared" si="11"/>
        <v>152</v>
      </c>
    </row>
    <row r="130" spans="1:12" ht="23.25">
      <c r="A130" s="716"/>
      <c r="B130" s="104" t="s">
        <v>380</v>
      </c>
      <c r="C130" s="164" t="s">
        <v>402</v>
      </c>
      <c r="D130" s="49">
        <v>130</v>
      </c>
      <c r="E130" s="145">
        <f t="shared" si="16"/>
        <v>130</v>
      </c>
      <c r="F130" s="182">
        <f t="shared" si="15"/>
        <v>145</v>
      </c>
      <c r="G130" s="182">
        <v>145</v>
      </c>
      <c r="H130" s="182">
        <v>145</v>
      </c>
      <c r="I130" s="182">
        <f t="shared" si="10"/>
        <v>145</v>
      </c>
      <c r="J130" s="182">
        <v>152</v>
      </c>
      <c r="K130" s="182">
        <v>152</v>
      </c>
      <c r="L130" s="439">
        <f t="shared" si="11"/>
        <v>152</v>
      </c>
    </row>
    <row r="131" spans="1:12" ht="23.25">
      <c r="A131" s="716"/>
      <c r="B131" s="104" t="s">
        <v>369</v>
      </c>
      <c r="C131" s="164" t="s">
        <v>403</v>
      </c>
      <c r="D131" s="49">
        <v>4000</v>
      </c>
      <c r="E131" s="145">
        <f t="shared" si="16"/>
        <v>4000</v>
      </c>
      <c r="F131" s="182">
        <f t="shared" si="15"/>
        <v>4400</v>
      </c>
      <c r="G131" s="182">
        <v>4400</v>
      </c>
      <c r="H131" s="182">
        <v>4400</v>
      </c>
      <c r="I131" s="182">
        <f t="shared" si="10"/>
        <v>4400</v>
      </c>
      <c r="J131" s="182">
        <v>4620</v>
      </c>
      <c r="K131" s="182">
        <v>4620</v>
      </c>
      <c r="L131" s="439">
        <f t="shared" si="11"/>
        <v>4620</v>
      </c>
    </row>
    <row r="132" spans="1:12" ht="23.25">
      <c r="A132" s="716"/>
      <c r="B132" s="104" t="s">
        <v>381</v>
      </c>
      <c r="C132" s="164" t="s">
        <v>403</v>
      </c>
      <c r="D132" s="49">
        <v>4500</v>
      </c>
      <c r="E132" s="145">
        <f t="shared" si="16"/>
        <v>4500</v>
      </c>
      <c r="F132" s="182">
        <f t="shared" si="15"/>
        <v>4950</v>
      </c>
      <c r="G132" s="182">
        <v>4950</v>
      </c>
      <c r="H132" s="182">
        <v>4950</v>
      </c>
      <c r="I132" s="182">
        <f t="shared" si="10"/>
        <v>4950</v>
      </c>
      <c r="J132" s="182">
        <v>5197</v>
      </c>
      <c r="K132" s="182">
        <v>5197</v>
      </c>
      <c r="L132" s="439">
        <f t="shared" si="11"/>
        <v>5197</v>
      </c>
    </row>
    <row r="133" spans="1:12" ht="23.25">
      <c r="A133" s="716"/>
      <c r="B133" s="104" t="s">
        <v>382</v>
      </c>
      <c r="C133" s="164" t="s">
        <v>402</v>
      </c>
      <c r="D133" s="49">
        <v>9000</v>
      </c>
      <c r="E133" s="145">
        <f t="shared" si="16"/>
        <v>9000</v>
      </c>
      <c r="F133" s="182">
        <f t="shared" si="15"/>
        <v>9900</v>
      </c>
      <c r="G133" s="182">
        <v>9900</v>
      </c>
      <c r="H133" s="182">
        <v>9900</v>
      </c>
      <c r="I133" s="182">
        <f t="shared" si="10"/>
        <v>9900</v>
      </c>
      <c r="J133" s="182">
        <v>10395</v>
      </c>
      <c r="K133" s="182">
        <v>10395</v>
      </c>
      <c r="L133" s="439">
        <f t="shared" si="11"/>
        <v>10395</v>
      </c>
    </row>
    <row r="134" spans="1:12" ht="23.25">
      <c r="A134" s="716"/>
      <c r="B134" s="104" t="s">
        <v>383</v>
      </c>
      <c r="C134" s="164" t="s">
        <v>402</v>
      </c>
      <c r="D134" s="49">
        <v>12300</v>
      </c>
      <c r="E134" s="145">
        <f t="shared" si="16"/>
        <v>12300</v>
      </c>
      <c r="F134" s="182">
        <f t="shared" si="15"/>
        <v>13530</v>
      </c>
      <c r="G134" s="182">
        <v>13530</v>
      </c>
      <c r="H134" s="182">
        <v>13530</v>
      </c>
      <c r="I134" s="182">
        <f t="shared" si="10"/>
        <v>13530</v>
      </c>
      <c r="J134" s="182">
        <v>14206</v>
      </c>
      <c r="K134" s="182">
        <v>14206</v>
      </c>
      <c r="L134" s="439">
        <f t="shared" si="11"/>
        <v>14206</v>
      </c>
    </row>
    <row r="135" spans="1:12" ht="23.25">
      <c r="A135" s="716"/>
      <c r="B135" s="104" t="s">
        <v>384</v>
      </c>
      <c r="C135" s="164" t="s">
        <v>402</v>
      </c>
      <c r="D135" s="49">
        <v>2400</v>
      </c>
      <c r="E135" s="145">
        <f t="shared" si="16"/>
        <v>2400</v>
      </c>
      <c r="F135" s="182">
        <f t="shared" si="15"/>
        <v>2640</v>
      </c>
      <c r="G135" s="182">
        <v>2640</v>
      </c>
      <c r="H135" s="182">
        <v>2640</v>
      </c>
      <c r="I135" s="182">
        <f t="shared" si="10"/>
        <v>2640</v>
      </c>
      <c r="J135" s="182">
        <v>2772</v>
      </c>
      <c r="K135" s="182">
        <v>2772</v>
      </c>
      <c r="L135" s="439">
        <f t="shared" si="11"/>
        <v>2772</v>
      </c>
    </row>
    <row r="136" spans="1:12" ht="23.25">
      <c r="A136" s="716"/>
      <c r="B136" s="104" t="s">
        <v>385</v>
      </c>
      <c r="C136" s="164" t="s">
        <v>402</v>
      </c>
      <c r="D136" s="49">
        <v>12500</v>
      </c>
      <c r="E136" s="145">
        <f t="shared" si="16"/>
        <v>12500</v>
      </c>
      <c r="F136" s="182">
        <f t="shared" si="15"/>
        <v>13750</v>
      </c>
      <c r="G136" s="182">
        <v>13750</v>
      </c>
      <c r="H136" s="182">
        <v>13750</v>
      </c>
      <c r="I136" s="182">
        <f t="shared" ref="I136:I199" si="17">H136</f>
        <v>13750</v>
      </c>
      <c r="J136" s="182">
        <v>14437</v>
      </c>
      <c r="K136" s="182">
        <v>14437</v>
      </c>
      <c r="L136" s="439">
        <f t="shared" ref="L136:L199" si="18">TRUNC(I136*L$5)</f>
        <v>14437</v>
      </c>
    </row>
    <row r="137" spans="1:12" ht="23.25">
      <c r="A137" s="716"/>
      <c r="B137" s="104" t="s">
        <v>386</v>
      </c>
      <c r="C137" s="164" t="s">
        <v>402</v>
      </c>
      <c r="D137" s="49">
        <v>200</v>
      </c>
      <c r="E137" s="145">
        <f t="shared" si="16"/>
        <v>200</v>
      </c>
      <c r="F137" s="182">
        <f t="shared" si="15"/>
        <v>220</v>
      </c>
      <c r="G137" s="182">
        <v>220</v>
      </c>
      <c r="H137" s="182">
        <v>220</v>
      </c>
      <c r="I137" s="182">
        <f t="shared" si="17"/>
        <v>220</v>
      </c>
      <c r="J137" s="182">
        <v>231</v>
      </c>
      <c r="K137" s="182">
        <v>231</v>
      </c>
      <c r="L137" s="439">
        <f t="shared" si="18"/>
        <v>231</v>
      </c>
    </row>
    <row r="138" spans="1:12" ht="23.25">
      <c r="A138" s="716"/>
      <c r="B138" s="104" t="s">
        <v>387</v>
      </c>
      <c r="C138" s="164" t="s">
        <v>404</v>
      </c>
      <c r="D138" s="49">
        <v>350</v>
      </c>
      <c r="E138" s="145">
        <f t="shared" si="16"/>
        <v>350</v>
      </c>
      <c r="F138" s="182">
        <f t="shared" si="15"/>
        <v>385</v>
      </c>
      <c r="G138" s="182">
        <v>385</v>
      </c>
      <c r="H138" s="182">
        <v>385</v>
      </c>
      <c r="I138" s="182">
        <f t="shared" si="17"/>
        <v>385</v>
      </c>
      <c r="J138" s="182">
        <v>404</v>
      </c>
      <c r="K138" s="182">
        <v>404</v>
      </c>
      <c r="L138" s="439">
        <f t="shared" si="18"/>
        <v>404</v>
      </c>
    </row>
    <row r="139" spans="1:12" ht="23.25">
      <c r="A139" s="716"/>
      <c r="B139" s="104" t="s">
        <v>388</v>
      </c>
      <c r="C139" s="164" t="s">
        <v>402</v>
      </c>
      <c r="D139" s="49">
        <v>3300</v>
      </c>
      <c r="E139" s="145">
        <f t="shared" si="16"/>
        <v>3300</v>
      </c>
      <c r="F139" s="182">
        <f t="shared" si="15"/>
        <v>3630</v>
      </c>
      <c r="G139" s="182">
        <v>3630</v>
      </c>
      <c r="H139" s="182">
        <v>3630</v>
      </c>
      <c r="I139" s="182">
        <f t="shared" si="17"/>
        <v>3630</v>
      </c>
      <c r="J139" s="182">
        <v>3811</v>
      </c>
      <c r="K139" s="182">
        <v>3811</v>
      </c>
      <c r="L139" s="439">
        <f t="shared" si="18"/>
        <v>3811</v>
      </c>
    </row>
    <row r="140" spans="1:12" ht="23.25">
      <c r="A140" s="716"/>
      <c r="B140" s="104" t="s">
        <v>389</v>
      </c>
      <c r="C140" s="164" t="s">
        <v>403</v>
      </c>
      <c r="D140" s="49">
        <v>225</v>
      </c>
      <c r="E140" s="145">
        <f t="shared" si="16"/>
        <v>225</v>
      </c>
      <c r="F140" s="182">
        <f t="shared" si="15"/>
        <v>250</v>
      </c>
      <c r="G140" s="182">
        <v>250</v>
      </c>
      <c r="H140" s="182">
        <v>250</v>
      </c>
      <c r="I140" s="182">
        <f t="shared" si="17"/>
        <v>250</v>
      </c>
      <c r="J140" s="182">
        <v>262</v>
      </c>
      <c r="K140" s="182">
        <v>262</v>
      </c>
      <c r="L140" s="439">
        <f t="shared" si="18"/>
        <v>262</v>
      </c>
    </row>
    <row r="141" spans="1:12" ht="23.25">
      <c r="A141" s="716"/>
      <c r="B141" s="104" t="s">
        <v>390</v>
      </c>
      <c r="C141" s="164" t="s">
        <v>403</v>
      </c>
      <c r="D141" s="49">
        <v>250</v>
      </c>
      <c r="E141" s="145">
        <f t="shared" si="16"/>
        <v>250</v>
      </c>
      <c r="F141" s="182">
        <f t="shared" si="15"/>
        <v>275</v>
      </c>
      <c r="G141" s="182">
        <v>275</v>
      </c>
      <c r="H141" s="182">
        <v>275</v>
      </c>
      <c r="I141" s="182">
        <f t="shared" si="17"/>
        <v>275</v>
      </c>
      <c r="J141" s="182">
        <v>288</v>
      </c>
      <c r="K141" s="182">
        <v>288</v>
      </c>
      <c r="L141" s="439">
        <f t="shared" si="18"/>
        <v>288</v>
      </c>
    </row>
    <row r="142" spans="1:12" ht="23.25">
      <c r="A142" s="716"/>
      <c r="B142" s="104" t="s">
        <v>391</v>
      </c>
      <c r="C142" s="164" t="s">
        <v>402</v>
      </c>
      <c r="D142" s="49">
        <v>8500</v>
      </c>
      <c r="E142" s="145">
        <f t="shared" si="16"/>
        <v>8500</v>
      </c>
      <c r="F142" s="182">
        <f t="shared" si="15"/>
        <v>9350</v>
      </c>
      <c r="G142" s="182">
        <v>9350</v>
      </c>
      <c r="H142" s="182">
        <v>9350</v>
      </c>
      <c r="I142" s="182">
        <f t="shared" si="17"/>
        <v>9350</v>
      </c>
      <c r="J142" s="182">
        <v>9817</v>
      </c>
      <c r="K142" s="182">
        <v>9817</v>
      </c>
      <c r="L142" s="439">
        <f t="shared" si="18"/>
        <v>9817</v>
      </c>
    </row>
    <row r="143" spans="1:12" ht="23.25">
      <c r="A143" s="716"/>
      <c r="B143" s="104" t="s">
        <v>392</v>
      </c>
      <c r="C143" s="164" t="s">
        <v>402</v>
      </c>
      <c r="D143" s="49">
        <v>11865</v>
      </c>
      <c r="E143" s="145">
        <f t="shared" si="16"/>
        <v>11865</v>
      </c>
      <c r="F143" s="182">
        <f t="shared" si="15"/>
        <v>13055</v>
      </c>
      <c r="G143" s="182">
        <v>13055</v>
      </c>
      <c r="H143" s="182">
        <v>13055</v>
      </c>
      <c r="I143" s="182">
        <f t="shared" si="17"/>
        <v>13055</v>
      </c>
      <c r="J143" s="182">
        <v>13707</v>
      </c>
      <c r="K143" s="182">
        <v>13707</v>
      </c>
      <c r="L143" s="439">
        <f t="shared" si="18"/>
        <v>13707</v>
      </c>
    </row>
    <row r="144" spans="1:12" ht="23.25">
      <c r="A144" s="716"/>
      <c r="B144" s="104" t="s">
        <v>393</v>
      </c>
      <c r="C144" s="164" t="s">
        <v>402</v>
      </c>
      <c r="D144" s="49">
        <v>1200</v>
      </c>
      <c r="E144" s="145">
        <f t="shared" si="16"/>
        <v>1200</v>
      </c>
      <c r="F144" s="182">
        <f t="shared" si="15"/>
        <v>1320</v>
      </c>
      <c r="G144" s="182">
        <v>1320</v>
      </c>
      <c r="H144" s="182">
        <v>1320</v>
      </c>
      <c r="I144" s="182">
        <f t="shared" si="17"/>
        <v>1320</v>
      </c>
      <c r="J144" s="182">
        <v>1386</v>
      </c>
      <c r="K144" s="182">
        <v>1386</v>
      </c>
      <c r="L144" s="439">
        <f t="shared" si="18"/>
        <v>1386</v>
      </c>
    </row>
    <row r="145" spans="1:12" ht="23.25">
      <c r="A145" s="716"/>
      <c r="B145" s="104" t="s">
        <v>394</v>
      </c>
      <c r="C145" s="164" t="s">
        <v>402</v>
      </c>
      <c r="D145" s="49">
        <v>900</v>
      </c>
      <c r="E145" s="145">
        <f t="shared" si="16"/>
        <v>900</v>
      </c>
      <c r="F145" s="182">
        <f t="shared" si="15"/>
        <v>990</v>
      </c>
      <c r="G145" s="182">
        <v>990</v>
      </c>
      <c r="H145" s="182">
        <v>990</v>
      </c>
      <c r="I145" s="182">
        <f t="shared" si="17"/>
        <v>990</v>
      </c>
      <c r="J145" s="182">
        <v>1039</v>
      </c>
      <c r="K145" s="182">
        <v>1039</v>
      </c>
      <c r="L145" s="439">
        <f t="shared" si="18"/>
        <v>1039</v>
      </c>
    </row>
    <row r="146" spans="1:12" ht="23.25">
      <c r="A146" s="716"/>
      <c r="B146" s="104" t="s">
        <v>395</v>
      </c>
      <c r="C146" s="164" t="s">
        <v>402</v>
      </c>
      <c r="D146" s="49">
        <v>3500</v>
      </c>
      <c r="E146" s="145">
        <f t="shared" si="16"/>
        <v>3500</v>
      </c>
      <c r="F146" s="182">
        <f t="shared" si="15"/>
        <v>3850</v>
      </c>
      <c r="G146" s="182">
        <v>3850</v>
      </c>
      <c r="H146" s="182">
        <v>3850</v>
      </c>
      <c r="I146" s="182">
        <f t="shared" si="17"/>
        <v>3850</v>
      </c>
      <c r="J146" s="182">
        <v>4042</v>
      </c>
      <c r="K146" s="182">
        <v>4042</v>
      </c>
      <c r="L146" s="439">
        <f t="shared" si="18"/>
        <v>4042</v>
      </c>
    </row>
    <row r="147" spans="1:12" ht="23.25">
      <c r="A147" s="716"/>
      <c r="B147" s="104" t="s">
        <v>396</v>
      </c>
      <c r="C147" s="164" t="s">
        <v>404</v>
      </c>
      <c r="D147" s="49">
        <v>1850</v>
      </c>
      <c r="E147" s="145">
        <f t="shared" si="16"/>
        <v>1850</v>
      </c>
      <c r="F147" s="182">
        <v>2100</v>
      </c>
      <c r="G147" s="182">
        <v>2100</v>
      </c>
      <c r="H147" s="182">
        <v>2100</v>
      </c>
      <c r="I147" s="182">
        <f t="shared" si="17"/>
        <v>2100</v>
      </c>
      <c r="J147" s="182">
        <v>2205</v>
      </c>
      <c r="K147" s="182">
        <v>2205</v>
      </c>
      <c r="L147" s="439">
        <f t="shared" si="18"/>
        <v>2205</v>
      </c>
    </row>
    <row r="148" spans="1:12" ht="23.25">
      <c r="A148" s="716"/>
      <c r="B148" s="104" t="s">
        <v>397</v>
      </c>
      <c r="C148" s="164" t="s">
        <v>403</v>
      </c>
      <c r="D148" s="49">
        <v>220</v>
      </c>
      <c r="E148" s="145">
        <f t="shared" si="16"/>
        <v>220</v>
      </c>
      <c r="F148" s="182">
        <f t="shared" si="15"/>
        <v>245</v>
      </c>
      <c r="G148" s="182">
        <v>245</v>
      </c>
      <c r="H148" s="182">
        <v>245</v>
      </c>
      <c r="I148" s="182">
        <f t="shared" si="17"/>
        <v>245</v>
      </c>
      <c r="J148" s="182">
        <v>257</v>
      </c>
      <c r="K148" s="182">
        <v>257</v>
      </c>
      <c r="L148" s="439">
        <f t="shared" si="18"/>
        <v>257</v>
      </c>
    </row>
    <row r="149" spans="1:12" ht="23.25">
      <c r="A149" s="716"/>
      <c r="B149" s="104" t="s">
        <v>398</v>
      </c>
      <c r="C149" s="164" t="s">
        <v>402</v>
      </c>
      <c r="D149" s="49">
        <v>250</v>
      </c>
      <c r="E149" s="145">
        <f t="shared" si="16"/>
        <v>250</v>
      </c>
      <c r="F149" s="182">
        <f t="shared" si="15"/>
        <v>275</v>
      </c>
      <c r="G149" s="182">
        <v>275</v>
      </c>
      <c r="H149" s="182">
        <v>275</v>
      </c>
      <c r="I149" s="182">
        <f t="shared" si="17"/>
        <v>275</v>
      </c>
      <c r="J149" s="182">
        <v>288</v>
      </c>
      <c r="K149" s="182">
        <v>288</v>
      </c>
      <c r="L149" s="439">
        <f t="shared" si="18"/>
        <v>288</v>
      </c>
    </row>
    <row r="150" spans="1:12" ht="23.25">
      <c r="A150" s="716"/>
      <c r="B150" s="104" t="s">
        <v>399</v>
      </c>
      <c r="C150" s="164" t="s">
        <v>402</v>
      </c>
      <c r="D150" s="49">
        <v>280</v>
      </c>
      <c r="E150" s="145">
        <f t="shared" si="16"/>
        <v>280</v>
      </c>
      <c r="F150" s="182">
        <f t="shared" si="15"/>
        <v>310</v>
      </c>
      <c r="G150" s="182">
        <v>310</v>
      </c>
      <c r="H150" s="182">
        <v>310</v>
      </c>
      <c r="I150" s="182">
        <f t="shared" si="17"/>
        <v>310</v>
      </c>
      <c r="J150" s="182">
        <v>325</v>
      </c>
      <c r="K150" s="182">
        <v>325</v>
      </c>
      <c r="L150" s="439">
        <f t="shared" si="18"/>
        <v>325</v>
      </c>
    </row>
    <row r="151" spans="1:12" ht="23.25">
      <c r="A151" s="716"/>
      <c r="B151" s="104" t="s">
        <v>400</v>
      </c>
      <c r="C151" s="164" t="s">
        <v>402</v>
      </c>
      <c r="D151" s="49">
        <v>170</v>
      </c>
      <c r="E151" s="145">
        <f t="shared" si="16"/>
        <v>170</v>
      </c>
      <c r="F151" s="182">
        <f t="shared" si="15"/>
        <v>190</v>
      </c>
      <c r="G151" s="182">
        <v>190</v>
      </c>
      <c r="H151" s="182">
        <v>190</v>
      </c>
      <c r="I151" s="182">
        <f t="shared" si="17"/>
        <v>190</v>
      </c>
      <c r="J151" s="182">
        <v>199</v>
      </c>
      <c r="K151" s="182">
        <v>199</v>
      </c>
      <c r="L151" s="439">
        <f t="shared" si="18"/>
        <v>199</v>
      </c>
    </row>
    <row r="152" spans="1:12" ht="23.25">
      <c r="A152" s="716"/>
      <c r="B152" s="104" t="s">
        <v>401</v>
      </c>
      <c r="C152" s="164" t="s">
        <v>403</v>
      </c>
      <c r="D152" s="49">
        <v>2100</v>
      </c>
      <c r="E152" s="145">
        <f t="shared" si="16"/>
        <v>2100</v>
      </c>
      <c r="F152" s="182">
        <f t="shared" si="15"/>
        <v>2310</v>
      </c>
      <c r="G152" s="182">
        <v>2310</v>
      </c>
      <c r="H152" s="182">
        <v>2310</v>
      </c>
      <c r="I152" s="182">
        <f t="shared" si="17"/>
        <v>2310</v>
      </c>
      <c r="J152" s="182">
        <v>2425</v>
      </c>
      <c r="K152" s="182">
        <v>2425</v>
      </c>
      <c r="L152" s="439">
        <f t="shared" si="18"/>
        <v>2425</v>
      </c>
    </row>
    <row r="153" spans="1:12" ht="23.25">
      <c r="A153" s="716"/>
      <c r="B153" s="104" t="s">
        <v>405</v>
      </c>
      <c r="C153" s="164" t="s">
        <v>404</v>
      </c>
      <c r="D153" s="49">
        <v>40000</v>
      </c>
      <c r="E153" s="145">
        <f t="shared" si="16"/>
        <v>40000</v>
      </c>
      <c r="F153" s="182">
        <f t="shared" si="15"/>
        <v>44000</v>
      </c>
      <c r="G153" s="182">
        <v>44000</v>
      </c>
      <c r="H153" s="182">
        <v>44000</v>
      </c>
      <c r="I153" s="182">
        <f t="shared" si="17"/>
        <v>44000</v>
      </c>
      <c r="J153" s="182">
        <v>46200</v>
      </c>
      <c r="K153" s="182">
        <v>46200</v>
      </c>
      <c r="L153" s="439">
        <f t="shared" si="18"/>
        <v>46200</v>
      </c>
    </row>
    <row r="154" spans="1:12" ht="23.25">
      <c r="A154" s="716"/>
      <c r="B154" s="104" t="s">
        <v>406</v>
      </c>
      <c r="C154" s="164" t="s">
        <v>402</v>
      </c>
      <c r="D154" s="49">
        <v>3503</v>
      </c>
      <c r="E154" s="145">
        <f t="shared" si="16"/>
        <v>3503</v>
      </c>
      <c r="F154" s="182">
        <f t="shared" si="15"/>
        <v>3855</v>
      </c>
      <c r="G154" s="182">
        <v>3855</v>
      </c>
      <c r="H154" s="182">
        <v>3855</v>
      </c>
      <c r="I154" s="182">
        <f t="shared" si="17"/>
        <v>3855</v>
      </c>
      <c r="J154" s="182">
        <v>4047</v>
      </c>
      <c r="K154" s="182">
        <v>4047</v>
      </c>
      <c r="L154" s="439">
        <f t="shared" si="18"/>
        <v>4047</v>
      </c>
    </row>
    <row r="155" spans="1:12" ht="23.25">
      <c r="A155" s="716"/>
      <c r="B155" s="104" t="s">
        <v>407</v>
      </c>
      <c r="C155" s="164" t="s">
        <v>402</v>
      </c>
      <c r="D155" s="49">
        <v>12500</v>
      </c>
      <c r="E155" s="145">
        <f t="shared" si="16"/>
        <v>12500</v>
      </c>
      <c r="F155" s="182">
        <f t="shared" si="15"/>
        <v>13750</v>
      </c>
      <c r="G155" s="182">
        <v>13750</v>
      </c>
      <c r="H155" s="182">
        <v>13750</v>
      </c>
      <c r="I155" s="182">
        <f t="shared" si="17"/>
        <v>13750</v>
      </c>
      <c r="J155" s="182">
        <v>14437</v>
      </c>
      <c r="K155" s="182">
        <v>14437</v>
      </c>
      <c r="L155" s="439">
        <f t="shared" si="18"/>
        <v>14437</v>
      </c>
    </row>
    <row r="156" spans="1:12" ht="23.25">
      <c r="A156" s="716"/>
      <c r="B156" s="104" t="s">
        <v>408</v>
      </c>
      <c r="C156" s="164" t="s">
        <v>402</v>
      </c>
      <c r="D156" s="49">
        <v>2500</v>
      </c>
      <c r="E156" s="145">
        <f t="shared" si="16"/>
        <v>2500</v>
      </c>
      <c r="F156" s="182">
        <f t="shared" si="15"/>
        <v>2750</v>
      </c>
      <c r="G156" s="182">
        <v>2750</v>
      </c>
      <c r="H156" s="182">
        <v>2750</v>
      </c>
      <c r="I156" s="182">
        <f t="shared" si="17"/>
        <v>2750</v>
      </c>
      <c r="J156" s="182">
        <v>2887</v>
      </c>
      <c r="K156" s="182">
        <v>2887</v>
      </c>
      <c r="L156" s="439">
        <f t="shared" si="18"/>
        <v>2887</v>
      </c>
    </row>
    <row r="157" spans="1:12" ht="25.5">
      <c r="A157" s="716"/>
      <c r="B157" s="104" t="s">
        <v>648</v>
      </c>
      <c r="C157" s="164" t="s">
        <v>572</v>
      </c>
      <c r="D157" s="49">
        <v>4750</v>
      </c>
      <c r="E157" s="145">
        <f t="shared" si="16"/>
        <v>4750</v>
      </c>
      <c r="F157" s="182">
        <f t="shared" ref="F157:F162" si="19">ROUNDUP(E157/5*1.2, 0)*5</f>
        <v>5700</v>
      </c>
      <c r="G157" s="182">
        <v>182</v>
      </c>
      <c r="H157" s="182">
        <v>182</v>
      </c>
      <c r="I157" s="182">
        <f t="shared" si="17"/>
        <v>182</v>
      </c>
      <c r="J157" s="182">
        <v>191</v>
      </c>
      <c r="K157" s="182">
        <v>191</v>
      </c>
      <c r="L157" s="439">
        <f t="shared" si="18"/>
        <v>191</v>
      </c>
    </row>
    <row r="158" spans="1:12" ht="25.5">
      <c r="A158" s="716"/>
      <c r="B158" s="104" t="s">
        <v>650</v>
      </c>
      <c r="C158" s="164" t="s">
        <v>572</v>
      </c>
      <c r="D158" s="49">
        <v>3400</v>
      </c>
      <c r="E158" s="145">
        <f t="shared" si="16"/>
        <v>3400</v>
      </c>
      <c r="F158" s="182">
        <f t="shared" si="19"/>
        <v>4080</v>
      </c>
      <c r="G158" s="182">
        <v>182</v>
      </c>
      <c r="H158" s="182">
        <v>182</v>
      </c>
      <c r="I158" s="182">
        <f t="shared" si="17"/>
        <v>182</v>
      </c>
      <c r="J158" s="182">
        <v>191</v>
      </c>
      <c r="K158" s="182">
        <v>191</v>
      </c>
      <c r="L158" s="439">
        <f t="shared" si="18"/>
        <v>191</v>
      </c>
    </row>
    <row r="159" spans="1:12" ht="25.5">
      <c r="A159" s="716"/>
      <c r="B159" s="104" t="s">
        <v>649</v>
      </c>
      <c r="C159" s="164" t="s">
        <v>572</v>
      </c>
      <c r="D159" s="49">
        <v>600</v>
      </c>
      <c r="E159" s="145">
        <f t="shared" si="16"/>
        <v>600</v>
      </c>
      <c r="F159" s="182">
        <f t="shared" si="19"/>
        <v>720</v>
      </c>
      <c r="G159" s="182">
        <v>182</v>
      </c>
      <c r="H159" s="182">
        <v>182</v>
      </c>
      <c r="I159" s="182">
        <f t="shared" si="17"/>
        <v>182</v>
      </c>
      <c r="J159" s="182">
        <v>191</v>
      </c>
      <c r="K159" s="182">
        <v>191</v>
      </c>
      <c r="L159" s="439">
        <f t="shared" si="18"/>
        <v>191</v>
      </c>
    </row>
    <row r="160" spans="1:12" ht="25.5">
      <c r="A160" s="716"/>
      <c r="B160" s="104" t="s">
        <v>651</v>
      </c>
      <c r="C160" s="164" t="s">
        <v>572</v>
      </c>
      <c r="D160" s="49">
        <v>2400</v>
      </c>
      <c r="E160" s="145">
        <f t="shared" si="16"/>
        <v>2400</v>
      </c>
      <c r="F160" s="182">
        <f t="shared" si="19"/>
        <v>2880</v>
      </c>
      <c r="G160" s="182">
        <v>182</v>
      </c>
      <c r="H160" s="182">
        <v>182</v>
      </c>
      <c r="I160" s="182">
        <f t="shared" si="17"/>
        <v>182</v>
      </c>
      <c r="J160" s="182">
        <v>191</v>
      </c>
      <c r="K160" s="182">
        <v>191</v>
      </c>
      <c r="L160" s="439">
        <f t="shared" si="18"/>
        <v>191</v>
      </c>
    </row>
    <row r="161" spans="1:12" ht="25.5">
      <c r="A161" s="716"/>
      <c r="B161" s="104" t="s">
        <v>652</v>
      </c>
      <c r="C161" s="164" t="s">
        <v>572</v>
      </c>
      <c r="D161" s="49">
        <v>6500</v>
      </c>
      <c r="E161" s="145">
        <f t="shared" si="16"/>
        <v>6500</v>
      </c>
      <c r="F161" s="182">
        <f t="shared" si="19"/>
        <v>7800</v>
      </c>
      <c r="G161" s="182">
        <v>182</v>
      </c>
      <c r="H161" s="182">
        <v>182</v>
      </c>
      <c r="I161" s="182">
        <f t="shared" si="17"/>
        <v>182</v>
      </c>
      <c r="J161" s="182">
        <v>191</v>
      </c>
      <c r="K161" s="182">
        <v>191</v>
      </c>
      <c r="L161" s="439">
        <f t="shared" si="18"/>
        <v>191</v>
      </c>
    </row>
    <row r="162" spans="1:12" ht="25.5">
      <c r="A162" s="716"/>
      <c r="B162" s="104" t="s">
        <v>653</v>
      </c>
      <c r="C162" s="164" t="s">
        <v>572</v>
      </c>
      <c r="D162" s="49">
        <v>12000</v>
      </c>
      <c r="E162" s="145">
        <f t="shared" si="16"/>
        <v>12000</v>
      </c>
      <c r="F162" s="182">
        <f t="shared" si="19"/>
        <v>14400</v>
      </c>
      <c r="G162" s="182">
        <v>182</v>
      </c>
      <c r="H162" s="182">
        <v>182</v>
      </c>
      <c r="I162" s="182">
        <f t="shared" si="17"/>
        <v>182</v>
      </c>
      <c r="J162" s="182">
        <v>191</v>
      </c>
      <c r="K162" s="182">
        <v>191</v>
      </c>
      <c r="L162" s="439">
        <f t="shared" si="18"/>
        <v>191</v>
      </c>
    </row>
    <row r="163" spans="1:12" ht="23.25">
      <c r="A163" s="716"/>
      <c r="B163" s="104" t="s">
        <v>409</v>
      </c>
      <c r="C163" s="164" t="s">
        <v>402</v>
      </c>
      <c r="D163" s="49">
        <v>3504</v>
      </c>
      <c r="E163" s="145">
        <f t="shared" si="16"/>
        <v>3504</v>
      </c>
      <c r="F163" s="182">
        <f t="shared" si="15"/>
        <v>3855</v>
      </c>
      <c r="G163" s="182">
        <v>3855</v>
      </c>
      <c r="H163" s="182">
        <v>3855</v>
      </c>
      <c r="I163" s="182">
        <f t="shared" si="17"/>
        <v>3855</v>
      </c>
      <c r="J163" s="182">
        <v>4047</v>
      </c>
      <c r="K163" s="182">
        <v>4047</v>
      </c>
      <c r="L163" s="439">
        <f t="shared" si="18"/>
        <v>4047</v>
      </c>
    </row>
    <row r="164" spans="1:12" ht="23.25">
      <c r="A164" s="716"/>
      <c r="B164" s="104" t="s">
        <v>410</v>
      </c>
      <c r="C164" s="164" t="s">
        <v>403</v>
      </c>
      <c r="D164" s="49">
        <v>1300</v>
      </c>
      <c r="E164" s="145">
        <f t="shared" si="16"/>
        <v>1300</v>
      </c>
      <c r="F164" s="182">
        <f t="shared" si="15"/>
        <v>1430</v>
      </c>
      <c r="G164" s="182">
        <v>1430</v>
      </c>
      <c r="H164" s="182">
        <v>1430</v>
      </c>
      <c r="I164" s="182">
        <f t="shared" si="17"/>
        <v>1430</v>
      </c>
      <c r="J164" s="182">
        <v>1501</v>
      </c>
      <c r="K164" s="182">
        <v>1501</v>
      </c>
      <c r="L164" s="439">
        <f t="shared" si="18"/>
        <v>1501</v>
      </c>
    </row>
    <row r="165" spans="1:12" ht="23.25">
      <c r="A165" s="716"/>
      <c r="B165" s="104" t="s">
        <v>411</v>
      </c>
      <c r="C165" s="164" t="s">
        <v>404</v>
      </c>
      <c r="D165" s="49">
        <v>2500</v>
      </c>
      <c r="E165" s="145">
        <f t="shared" si="16"/>
        <v>2500</v>
      </c>
      <c r="F165" s="182">
        <f>ROUNDUP(E165/5*1.15, 0)*5</f>
        <v>2875</v>
      </c>
      <c r="G165" s="182">
        <v>2875</v>
      </c>
      <c r="H165" s="182">
        <v>2875</v>
      </c>
      <c r="I165" s="182">
        <f t="shared" si="17"/>
        <v>2875</v>
      </c>
      <c r="J165" s="182">
        <v>3018</v>
      </c>
      <c r="K165" s="182">
        <v>3018</v>
      </c>
      <c r="L165" s="439">
        <f t="shared" si="18"/>
        <v>3018</v>
      </c>
    </row>
    <row r="166" spans="1:12" ht="23.25">
      <c r="A166" s="716"/>
      <c r="B166" s="104" t="s">
        <v>412</v>
      </c>
      <c r="C166" s="164" t="s">
        <v>404</v>
      </c>
      <c r="D166" s="49">
        <v>2500</v>
      </c>
      <c r="E166" s="145">
        <f t="shared" si="16"/>
        <v>2500</v>
      </c>
      <c r="F166" s="182">
        <f t="shared" ref="F166:F186" si="20">ROUNDUP(E166/5*1.15, 0)*5</f>
        <v>2875</v>
      </c>
      <c r="G166" s="182">
        <v>2875</v>
      </c>
      <c r="H166" s="182">
        <v>2875</v>
      </c>
      <c r="I166" s="182">
        <f t="shared" si="17"/>
        <v>2875</v>
      </c>
      <c r="J166" s="182">
        <v>3018</v>
      </c>
      <c r="K166" s="182">
        <v>3018</v>
      </c>
      <c r="L166" s="439">
        <f t="shared" si="18"/>
        <v>3018</v>
      </c>
    </row>
    <row r="167" spans="1:12" ht="23.25">
      <c r="A167" s="716"/>
      <c r="B167" s="104" t="s">
        <v>413</v>
      </c>
      <c r="C167" s="164" t="s">
        <v>402</v>
      </c>
      <c r="D167" s="49">
        <v>240</v>
      </c>
      <c r="E167" s="145">
        <f t="shared" si="16"/>
        <v>240</v>
      </c>
      <c r="F167" s="182">
        <f t="shared" si="20"/>
        <v>280</v>
      </c>
      <c r="G167" s="182">
        <v>280</v>
      </c>
      <c r="H167" s="182">
        <v>280</v>
      </c>
      <c r="I167" s="182">
        <f t="shared" si="17"/>
        <v>280</v>
      </c>
      <c r="J167" s="182">
        <v>294</v>
      </c>
      <c r="K167" s="182">
        <v>294</v>
      </c>
      <c r="L167" s="439">
        <f t="shared" si="18"/>
        <v>294</v>
      </c>
    </row>
    <row r="168" spans="1:12" ht="23.25">
      <c r="A168" s="716"/>
      <c r="B168" s="104" t="s">
        <v>414</v>
      </c>
      <c r="C168" s="164" t="s">
        <v>402</v>
      </c>
      <c r="D168" s="49">
        <v>340</v>
      </c>
      <c r="E168" s="145">
        <f t="shared" si="16"/>
        <v>340</v>
      </c>
      <c r="F168" s="182">
        <f t="shared" si="20"/>
        <v>395</v>
      </c>
      <c r="G168" s="182">
        <v>395</v>
      </c>
      <c r="H168" s="182">
        <v>395</v>
      </c>
      <c r="I168" s="182">
        <f t="shared" si="17"/>
        <v>395</v>
      </c>
      <c r="J168" s="182">
        <v>414</v>
      </c>
      <c r="K168" s="182">
        <v>414</v>
      </c>
      <c r="L168" s="439">
        <f t="shared" si="18"/>
        <v>414</v>
      </c>
    </row>
    <row r="169" spans="1:12" ht="23.25">
      <c r="A169" s="716"/>
      <c r="B169" s="104" t="s">
        <v>415</v>
      </c>
      <c r="C169" s="164" t="s">
        <v>402</v>
      </c>
      <c r="D169" s="49">
        <v>9980</v>
      </c>
      <c r="E169" s="145">
        <f t="shared" si="16"/>
        <v>9980</v>
      </c>
      <c r="F169" s="182">
        <f t="shared" si="20"/>
        <v>11480</v>
      </c>
      <c r="G169" s="182">
        <v>11480</v>
      </c>
      <c r="H169" s="182">
        <v>11480</v>
      </c>
      <c r="I169" s="182">
        <f t="shared" si="17"/>
        <v>11480</v>
      </c>
      <c r="J169" s="182">
        <v>12054</v>
      </c>
      <c r="K169" s="182">
        <v>12054</v>
      </c>
      <c r="L169" s="439">
        <f t="shared" si="18"/>
        <v>12054</v>
      </c>
    </row>
    <row r="170" spans="1:12" ht="23.25">
      <c r="A170" s="716"/>
      <c r="B170" s="104" t="s">
        <v>416</v>
      </c>
      <c r="C170" s="164" t="s">
        <v>402</v>
      </c>
      <c r="D170" s="49">
        <v>900</v>
      </c>
      <c r="E170" s="145">
        <f t="shared" si="16"/>
        <v>900</v>
      </c>
      <c r="F170" s="182">
        <f t="shared" si="20"/>
        <v>1035</v>
      </c>
      <c r="G170" s="182">
        <v>1035</v>
      </c>
      <c r="H170" s="182">
        <v>1035</v>
      </c>
      <c r="I170" s="182">
        <f t="shared" si="17"/>
        <v>1035</v>
      </c>
      <c r="J170" s="182">
        <v>1086</v>
      </c>
      <c r="K170" s="182">
        <v>1086</v>
      </c>
      <c r="L170" s="439">
        <f t="shared" si="18"/>
        <v>1086</v>
      </c>
    </row>
    <row r="171" spans="1:12" ht="23.25">
      <c r="A171" s="716"/>
      <c r="B171" s="104" t="s">
        <v>417</v>
      </c>
      <c r="C171" s="164" t="s">
        <v>402</v>
      </c>
      <c r="D171" s="49"/>
      <c r="E171" s="145"/>
      <c r="F171" s="182">
        <f t="shared" si="20"/>
        <v>0</v>
      </c>
      <c r="G171" s="182">
        <v>0</v>
      </c>
      <c r="H171" s="182">
        <v>0</v>
      </c>
      <c r="I171" s="182">
        <f t="shared" si="17"/>
        <v>0</v>
      </c>
      <c r="J171" s="182">
        <v>0</v>
      </c>
      <c r="K171" s="182">
        <v>0</v>
      </c>
      <c r="L171" s="439">
        <f t="shared" si="18"/>
        <v>0</v>
      </c>
    </row>
    <row r="172" spans="1:12" ht="23.25">
      <c r="A172" s="716"/>
      <c r="B172" s="104" t="s">
        <v>418</v>
      </c>
      <c r="C172" s="164" t="s">
        <v>402</v>
      </c>
      <c r="D172" s="49">
        <v>25000</v>
      </c>
      <c r="E172" s="145">
        <f>D172</f>
        <v>25000</v>
      </c>
      <c r="F172" s="182">
        <f t="shared" si="20"/>
        <v>28750</v>
      </c>
      <c r="G172" s="182">
        <v>28750</v>
      </c>
      <c r="H172" s="182">
        <v>28750</v>
      </c>
      <c r="I172" s="182">
        <f t="shared" si="17"/>
        <v>28750</v>
      </c>
      <c r="J172" s="182">
        <v>30187</v>
      </c>
      <c r="K172" s="182">
        <v>30187</v>
      </c>
      <c r="L172" s="439">
        <f t="shared" si="18"/>
        <v>30187</v>
      </c>
    </row>
    <row r="173" spans="1:12" ht="23.25">
      <c r="A173" s="716"/>
      <c r="B173" s="104" t="s">
        <v>419</v>
      </c>
      <c r="C173" s="164" t="s">
        <v>402</v>
      </c>
      <c r="D173" s="49">
        <v>2800</v>
      </c>
      <c r="E173" s="145">
        <f t="shared" ref="E173:E186" si="21">D173</f>
        <v>2800</v>
      </c>
      <c r="F173" s="182">
        <f t="shared" si="20"/>
        <v>3220</v>
      </c>
      <c r="G173" s="182">
        <v>3220</v>
      </c>
      <c r="H173" s="182">
        <v>3220</v>
      </c>
      <c r="I173" s="182">
        <f t="shared" si="17"/>
        <v>3220</v>
      </c>
      <c r="J173" s="182">
        <v>3381</v>
      </c>
      <c r="K173" s="182">
        <v>3381</v>
      </c>
      <c r="L173" s="439">
        <f t="shared" si="18"/>
        <v>3381</v>
      </c>
    </row>
    <row r="174" spans="1:12" ht="23.25">
      <c r="A174" s="716"/>
      <c r="B174" s="104" t="s">
        <v>420</v>
      </c>
      <c r="C174" s="164" t="s">
        <v>402</v>
      </c>
      <c r="D174" s="49">
        <v>260</v>
      </c>
      <c r="E174" s="145">
        <f t="shared" si="21"/>
        <v>260</v>
      </c>
      <c r="F174" s="182">
        <f t="shared" si="20"/>
        <v>300</v>
      </c>
      <c r="G174" s="182">
        <v>300</v>
      </c>
      <c r="H174" s="182">
        <v>300</v>
      </c>
      <c r="I174" s="182">
        <f t="shared" si="17"/>
        <v>300</v>
      </c>
      <c r="J174" s="182">
        <v>315</v>
      </c>
      <c r="K174" s="182">
        <v>315</v>
      </c>
      <c r="L174" s="439">
        <f t="shared" si="18"/>
        <v>315</v>
      </c>
    </row>
    <row r="175" spans="1:12" ht="23.25">
      <c r="A175" s="716"/>
      <c r="B175" s="104" t="s">
        <v>421</v>
      </c>
      <c r="C175" s="164" t="s">
        <v>402</v>
      </c>
      <c r="D175" s="49">
        <v>10000</v>
      </c>
      <c r="E175" s="145">
        <f t="shared" si="21"/>
        <v>10000</v>
      </c>
      <c r="F175" s="182">
        <f t="shared" si="20"/>
        <v>11500</v>
      </c>
      <c r="G175" s="182">
        <v>11500</v>
      </c>
      <c r="H175" s="182">
        <v>11500</v>
      </c>
      <c r="I175" s="182">
        <f t="shared" si="17"/>
        <v>11500</v>
      </c>
      <c r="J175" s="182">
        <v>12075</v>
      </c>
      <c r="K175" s="182">
        <v>12075</v>
      </c>
      <c r="L175" s="439">
        <f t="shared" si="18"/>
        <v>12075</v>
      </c>
    </row>
    <row r="176" spans="1:12" ht="23.25">
      <c r="A176" s="716"/>
      <c r="B176" s="104" t="s">
        <v>422</v>
      </c>
      <c r="C176" s="164" t="s">
        <v>402</v>
      </c>
      <c r="D176" s="49">
        <v>14000</v>
      </c>
      <c r="E176" s="145">
        <f t="shared" si="21"/>
        <v>14000</v>
      </c>
      <c r="F176" s="182">
        <f t="shared" si="20"/>
        <v>16100</v>
      </c>
      <c r="G176" s="182">
        <v>16100</v>
      </c>
      <c r="H176" s="182">
        <v>16100</v>
      </c>
      <c r="I176" s="182">
        <f t="shared" si="17"/>
        <v>16100</v>
      </c>
      <c r="J176" s="182">
        <v>16905</v>
      </c>
      <c r="K176" s="182">
        <v>16905</v>
      </c>
      <c r="L176" s="439">
        <f t="shared" si="18"/>
        <v>16905</v>
      </c>
    </row>
    <row r="177" spans="1:12" ht="23.25">
      <c r="A177" s="716"/>
      <c r="B177" s="104" t="s">
        <v>423</v>
      </c>
      <c r="C177" s="164" t="s">
        <v>402</v>
      </c>
      <c r="D177" s="49">
        <v>12500</v>
      </c>
      <c r="E177" s="145">
        <f t="shared" si="21"/>
        <v>12500</v>
      </c>
      <c r="F177" s="182">
        <f t="shared" si="20"/>
        <v>14375</v>
      </c>
      <c r="G177" s="182">
        <v>14375</v>
      </c>
      <c r="H177" s="182">
        <v>14375</v>
      </c>
      <c r="I177" s="182">
        <f t="shared" si="17"/>
        <v>14375</v>
      </c>
      <c r="J177" s="182">
        <v>15093</v>
      </c>
      <c r="K177" s="182">
        <v>15093</v>
      </c>
      <c r="L177" s="439">
        <f t="shared" si="18"/>
        <v>15093</v>
      </c>
    </row>
    <row r="178" spans="1:12" ht="23.25">
      <c r="A178" s="716"/>
      <c r="B178" s="104" t="s">
        <v>424</v>
      </c>
      <c r="C178" s="164" t="s">
        <v>402</v>
      </c>
      <c r="D178" s="49">
        <v>1600</v>
      </c>
      <c r="E178" s="145">
        <f t="shared" si="21"/>
        <v>1600</v>
      </c>
      <c r="F178" s="182">
        <f t="shared" si="20"/>
        <v>1840</v>
      </c>
      <c r="G178" s="182">
        <v>1840</v>
      </c>
      <c r="H178" s="182">
        <v>1840</v>
      </c>
      <c r="I178" s="182">
        <f t="shared" si="17"/>
        <v>1840</v>
      </c>
      <c r="J178" s="182">
        <v>1932</v>
      </c>
      <c r="K178" s="182">
        <v>1932</v>
      </c>
      <c r="L178" s="439">
        <f t="shared" si="18"/>
        <v>1932</v>
      </c>
    </row>
    <row r="179" spans="1:12" ht="23.25">
      <c r="A179" s="716"/>
      <c r="B179" s="104" t="s">
        <v>425</v>
      </c>
      <c r="C179" s="164" t="s">
        <v>402</v>
      </c>
      <c r="D179" s="49">
        <v>2300</v>
      </c>
      <c r="E179" s="145">
        <f t="shared" si="21"/>
        <v>2300</v>
      </c>
      <c r="F179" s="182">
        <f t="shared" si="20"/>
        <v>2645</v>
      </c>
      <c r="G179" s="182">
        <v>2645</v>
      </c>
      <c r="H179" s="182">
        <v>2645</v>
      </c>
      <c r="I179" s="182">
        <f t="shared" si="17"/>
        <v>2645</v>
      </c>
      <c r="J179" s="182">
        <v>2777</v>
      </c>
      <c r="K179" s="182">
        <v>2777</v>
      </c>
      <c r="L179" s="439">
        <f t="shared" si="18"/>
        <v>2777</v>
      </c>
    </row>
    <row r="180" spans="1:12" ht="23.25">
      <c r="A180" s="716"/>
      <c r="B180" s="104" t="s">
        <v>426</v>
      </c>
      <c r="C180" s="164" t="s">
        <v>402</v>
      </c>
      <c r="D180" s="49">
        <v>2400</v>
      </c>
      <c r="E180" s="145">
        <f t="shared" si="21"/>
        <v>2400</v>
      </c>
      <c r="F180" s="182">
        <f t="shared" si="20"/>
        <v>2760</v>
      </c>
      <c r="G180" s="182">
        <v>2760</v>
      </c>
      <c r="H180" s="182">
        <v>2760</v>
      </c>
      <c r="I180" s="182">
        <f t="shared" si="17"/>
        <v>2760</v>
      </c>
      <c r="J180" s="182">
        <v>2898</v>
      </c>
      <c r="K180" s="182">
        <v>2898</v>
      </c>
      <c r="L180" s="439">
        <f t="shared" si="18"/>
        <v>2898</v>
      </c>
    </row>
    <row r="181" spans="1:12" ht="23.25">
      <c r="A181" s="716"/>
      <c r="B181" s="104" t="s">
        <v>427</v>
      </c>
      <c r="C181" s="164" t="s">
        <v>402</v>
      </c>
      <c r="D181" s="49">
        <v>3503</v>
      </c>
      <c r="E181" s="145">
        <f t="shared" si="21"/>
        <v>3503</v>
      </c>
      <c r="F181" s="182">
        <f t="shared" si="20"/>
        <v>4030</v>
      </c>
      <c r="G181" s="182">
        <v>4030</v>
      </c>
      <c r="H181" s="182">
        <v>4030</v>
      </c>
      <c r="I181" s="182">
        <f t="shared" si="17"/>
        <v>4030</v>
      </c>
      <c r="J181" s="182">
        <v>4231</v>
      </c>
      <c r="K181" s="182">
        <v>4231</v>
      </c>
      <c r="L181" s="439">
        <f t="shared" si="18"/>
        <v>4231</v>
      </c>
    </row>
    <row r="182" spans="1:12" ht="23.25">
      <c r="A182" s="716"/>
      <c r="B182" s="104" t="s">
        <v>429</v>
      </c>
      <c r="C182" s="164" t="s">
        <v>402</v>
      </c>
      <c r="D182" s="49">
        <v>25000</v>
      </c>
      <c r="E182" s="145">
        <f t="shared" si="21"/>
        <v>25000</v>
      </c>
      <c r="F182" s="182">
        <f t="shared" si="20"/>
        <v>28750</v>
      </c>
      <c r="G182" s="182">
        <v>28750</v>
      </c>
      <c r="H182" s="182">
        <v>28750</v>
      </c>
      <c r="I182" s="182">
        <f t="shared" si="17"/>
        <v>28750</v>
      </c>
      <c r="J182" s="182">
        <v>30187</v>
      </c>
      <c r="K182" s="182">
        <v>30187</v>
      </c>
      <c r="L182" s="439">
        <f t="shared" si="18"/>
        <v>30187</v>
      </c>
    </row>
    <row r="183" spans="1:12" ht="23.25">
      <c r="A183" s="716"/>
      <c r="B183" s="104" t="s">
        <v>428</v>
      </c>
      <c r="C183" s="164" t="s">
        <v>402</v>
      </c>
      <c r="D183" s="49">
        <v>25000</v>
      </c>
      <c r="E183" s="145">
        <f t="shared" si="21"/>
        <v>25000</v>
      </c>
      <c r="F183" s="182">
        <f t="shared" si="20"/>
        <v>28750</v>
      </c>
      <c r="G183" s="182">
        <v>28750</v>
      </c>
      <c r="H183" s="182">
        <v>28750</v>
      </c>
      <c r="I183" s="182">
        <f t="shared" si="17"/>
        <v>28750</v>
      </c>
      <c r="J183" s="182">
        <v>30187</v>
      </c>
      <c r="K183" s="182">
        <v>30187</v>
      </c>
      <c r="L183" s="439">
        <f t="shared" si="18"/>
        <v>30187</v>
      </c>
    </row>
    <row r="184" spans="1:12" ht="23.25">
      <c r="A184" s="716"/>
      <c r="B184" s="104" t="s">
        <v>431</v>
      </c>
      <c r="C184" s="164" t="s">
        <v>433</v>
      </c>
      <c r="D184" s="49">
        <v>200</v>
      </c>
      <c r="E184" s="145">
        <f t="shared" si="21"/>
        <v>200</v>
      </c>
      <c r="F184" s="182">
        <f t="shared" si="20"/>
        <v>230</v>
      </c>
      <c r="G184" s="182">
        <v>230</v>
      </c>
      <c r="H184" s="182">
        <v>230</v>
      </c>
      <c r="I184" s="182">
        <f t="shared" si="17"/>
        <v>230</v>
      </c>
      <c r="J184" s="182">
        <v>241</v>
      </c>
      <c r="K184" s="182">
        <v>241</v>
      </c>
      <c r="L184" s="439">
        <f t="shared" si="18"/>
        <v>241</v>
      </c>
    </row>
    <row r="185" spans="1:12" ht="23.25">
      <c r="A185" s="716"/>
      <c r="B185" s="104" t="s">
        <v>432</v>
      </c>
      <c r="C185" s="164" t="s">
        <v>402</v>
      </c>
      <c r="D185" s="49">
        <v>12450</v>
      </c>
      <c r="E185" s="145">
        <f t="shared" si="21"/>
        <v>12450</v>
      </c>
      <c r="F185" s="182">
        <f t="shared" si="20"/>
        <v>14320</v>
      </c>
      <c r="G185" s="182">
        <v>14320</v>
      </c>
      <c r="H185" s="182">
        <v>14320</v>
      </c>
      <c r="I185" s="182">
        <f t="shared" si="17"/>
        <v>14320</v>
      </c>
      <c r="J185" s="182">
        <v>15036</v>
      </c>
      <c r="K185" s="182">
        <v>15036</v>
      </c>
      <c r="L185" s="439">
        <f t="shared" si="18"/>
        <v>15036</v>
      </c>
    </row>
    <row r="186" spans="1:12" ht="23.25">
      <c r="A186" s="717"/>
      <c r="B186" s="104" t="s">
        <v>430</v>
      </c>
      <c r="C186" s="164" t="s">
        <v>402</v>
      </c>
      <c r="D186" s="49">
        <v>1600</v>
      </c>
      <c r="E186" s="145">
        <f t="shared" si="21"/>
        <v>1600</v>
      </c>
      <c r="F186" s="182">
        <f t="shared" si="20"/>
        <v>1840</v>
      </c>
      <c r="G186" s="182">
        <v>1840</v>
      </c>
      <c r="H186" s="182">
        <v>1840</v>
      </c>
      <c r="I186" s="182">
        <f t="shared" si="17"/>
        <v>1840</v>
      </c>
      <c r="J186" s="182">
        <v>1932</v>
      </c>
      <c r="K186" s="182">
        <v>1932</v>
      </c>
      <c r="L186" s="439">
        <f t="shared" si="18"/>
        <v>1932</v>
      </c>
    </row>
    <row r="187" spans="1:12" ht="23.25">
      <c r="A187" s="718" t="s">
        <v>445</v>
      </c>
      <c r="B187" s="103" t="s">
        <v>444</v>
      </c>
      <c r="C187" s="164"/>
      <c r="D187" s="65"/>
      <c r="E187" s="145"/>
      <c r="F187" s="182">
        <f t="shared" ref="F187:F204" si="22">E187</f>
        <v>0</v>
      </c>
      <c r="G187" s="182">
        <v>0</v>
      </c>
      <c r="H187" s="182">
        <v>0</v>
      </c>
      <c r="I187" s="182">
        <f t="shared" si="17"/>
        <v>0</v>
      </c>
      <c r="J187" s="182">
        <v>0</v>
      </c>
      <c r="K187" s="182">
        <v>0</v>
      </c>
      <c r="L187" s="439">
        <f t="shared" si="18"/>
        <v>0</v>
      </c>
    </row>
    <row r="188" spans="1:12" ht="23.25">
      <c r="A188" s="719"/>
      <c r="B188" s="103" t="s">
        <v>446</v>
      </c>
      <c r="C188" s="164"/>
      <c r="D188" s="65"/>
      <c r="E188" s="145"/>
      <c r="F188" s="182">
        <f t="shared" si="22"/>
        <v>0</v>
      </c>
      <c r="G188" s="182">
        <v>0</v>
      </c>
      <c r="H188" s="182">
        <v>0</v>
      </c>
      <c r="I188" s="182">
        <f t="shared" si="17"/>
        <v>0</v>
      </c>
      <c r="J188" s="182">
        <v>0</v>
      </c>
      <c r="K188" s="182">
        <v>0</v>
      </c>
      <c r="L188" s="439">
        <f t="shared" si="18"/>
        <v>0</v>
      </c>
    </row>
    <row r="189" spans="1:12" ht="23.25">
      <c r="A189" s="719"/>
      <c r="B189" s="104" t="s">
        <v>447</v>
      </c>
      <c r="C189" s="164" t="s">
        <v>102</v>
      </c>
      <c r="D189" s="65">
        <v>8000</v>
      </c>
      <c r="E189" s="145">
        <f>D189</f>
        <v>8000</v>
      </c>
      <c r="F189" s="182">
        <f t="shared" si="22"/>
        <v>8000</v>
      </c>
      <c r="G189" s="182">
        <v>8000</v>
      </c>
      <c r="H189" s="182">
        <v>8000</v>
      </c>
      <c r="I189" s="182">
        <f t="shared" si="17"/>
        <v>8000</v>
      </c>
      <c r="J189" s="182">
        <v>8400</v>
      </c>
      <c r="K189" s="182">
        <v>8400</v>
      </c>
      <c r="L189" s="439">
        <f t="shared" si="18"/>
        <v>8400</v>
      </c>
    </row>
    <row r="190" spans="1:12" ht="23.25">
      <c r="A190" s="719"/>
      <c r="B190" s="104" t="s">
        <v>448</v>
      </c>
      <c r="C190" s="164" t="s">
        <v>102</v>
      </c>
      <c r="D190" s="65">
        <v>13500</v>
      </c>
      <c r="E190" s="145">
        <f t="shared" ref="E190:E195" si="23">D190</f>
        <v>13500</v>
      </c>
      <c r="F190" s="182">
        <f t="shared" si="22"/>
        <v>13500</v>
      </c>
      <c r="G190" s="182">
        <v>13500</v>
      </c>
      <c r="H190" s="182">
        <v>13500</v>
      </c>
      <c r="I190" s="182">
        <f t="shared" si="17"/>
        <v>13500</v>
      </c>
      <c r="J190" s="182">
        <v>14175</v>
      </c>
      <c r="K190" s="182">
        <v>14175</v>
      </c>
      <c r="L190" s="439">
        <f t="shared" si="18"/>
        <v>14175</v>
      </c>
    </row>
    <row r="191" spans="1:12" ht="23.25">
      <c r="A191" s="719"/>
      <c r="B191" s="104" t="s">
        <v>449</v>
      </c>
      <c r="C191" s="164" t="s">
        <v>102</v>
      </c>
      <c r="D191" s="65">
        <v>22000</v>
      </c>
      <c r="E191" s="145">
        <f t="shared" si="23"/>
        <v>22000</v>
      </c>
      <c r="F191" s="182">
        <f t="shared" si="22"/>
        <v>22000</v>
      </c>
      <c r="G191" s="182">
        <v>22000</v>
      </c>
      <c r="H191" s="182">
        <v>22000</v>
      </c>
      <c r="I191" s="182">
        <f t="shared" si="17"/>
        <v>22000</v>
      </c>
      <c r="J191" s="182">
        <v>23100</v>
      </c>
      <c r="K191" s="182">
        <v>23100</v>
      </c>
      <c r="L191" s="439">
        <f t="shared" si="18"/>
        <v>23100</v>
      </c>
    </row>
    <row r="192" spans="1:12" ht="23.25">
      <c r="A192" s="719"/>
      <c r="B192" s="104" t="s">
        <v>450</v>
      </c>
      <c r="C192" s="164" t="s">
        <v>102</v>
      </c>
      <c r="D192" s="65">
        <v>37000</v>
      </c>
      <c r="E192" s="145">
        <f t="shared" si="23"/>
        <v>37000</v>
      </c>
      <c r="F192" s="182">
        <f t="shared" si="22"/>
        <v>37000</v>
      </c>
      <c r="G192" s="182">
        <v>37000</v>
      </c>
      <c r="H192" s="182">
        <v>37000</v>
      </c>
      <c r="I192" s="182">
        <f t="shared" si="17"/>
        <v>37000</v>
      </c>
      <c r="J192" s="182">
        <v>38850</v>
      </c>
      <c r="K192" s="182">
        <v>38850</v>
      </c>
      <c r="L192" s="439">
        <f t="shared" si="18"/>
        <v>38850</v>
      </c>
    </row>
    <row r="193" spans="1:13" ht="23.25">
      <c r="A193" s="719"/>
      <c r="B193" s="104" t="s">
        <v>451</v>
      </c>
      <c r="C193" s="164" t="s">
        <v>102</v>
      </c>
      <c r="D193" s="65">
        <v>45000</v>
      </c>
      <c r="E193" s="145">
        <f t="shared" si="23"/>
        <v>45000</v>
      </c>
      <c r="F193" s="182">
        <f t="shared" si="22"/>
        <v>45000</v>
      </c>
      <c r="G193" s="182">
        <v>45000</v>
      </c>
      <c r="H193" s="182">
        <v>45000</v>
      </c>
      <c r="I193" s="182">
        <f t="shared" si="17"/>
        <v>45000</v>
      </c>
      <c r="J193" s="182">
        <v>47250</v>
      </c>
      <c r="K193" s="182">
        <v>47250</v>
      </c>
      <c r="L193" s="439">
        <f t="shared" si="18"/>
        <v>47250</v>
      </c>
    </row>
    <row r="194" spans="1:13" ht="23.25">
      <c r="A194" s="719"/>
      <c r="B194" s="104" t="s">
        <v>452</v>
      </c>
      <c r="C194" s="164" t="s">
        <v>102</v>
      </c>
      <c r="D194" s="65">
        <v>58000</v>
      </c>
      <c r="E194" s="145">
        <f t="shared" si="23"/>
        <v>58000</v>
      </c>
      <c r="F194" s="182">
        <f t="shared" si="22"/>
        <v>58000</v>
      </c>
      <c r="G194" s="182">
        <v>58000</v>
      </c>
      <c r="H194" s="182">
        <v>58000</v>
      </c>
      <c r="I194" s="182">
        <f t="shared" si="17"/>
        <v>58000</v>
      </c>
      <c r="J194" s="182">
        <v>60900</v>
      </c>
      <c r="K194" s="182">
        <v>60900</v>
      </c>
      <c r="L194" s="439">
        <f t="shared" si="18"/>
        <v>60900</v>
      </c>
      <c r="M194" s="1">
        <f>20/1.13</f>
        <v>17.69911504424779</v>
      </c>
    </row>
    <row r="195" spans="1:13" ht="23.25">
      <c r="A195" s="720"/>
      <c r="B195" s="104" t="s">
        <v>453</v>
      </c>
      <c r="C195" s="164" t="s">
        <v>102</v>
      </c>
      <c r="D195" s="65">
        <v>700000</v>
      </c>
      <c r="E195" s="145">
        <f t="shared" si="23"/>
        <v>700000</v>
      </c>
      <c r="F195" s="182">
        <f t="shared" si="22"/>
        <v>700000</v>
      </c>
      <c r="G195" s="182">
        <v>700000</v>
      </c>
      <c r="H195" s="182">
        <v>700000</v>
      </c>
      <c r="I195" s="182">
        <f t="shared" si="17"/>
        <v>700000</v>
      </c>
      <c r="J195" s="182">
        <v>735000</v>
      </c>
      <c r="K195" s="182">
        <v>735000</v>
      </c>
      <c r="L195" s="439">
        <f t="shared" si="18"/>
        <v>735000</v>
      </c>
    </row>
    <row r="196" spans="1:13" ht="23.25">
      <c r="A196" s="711" t="s">
        <v>669</v>
      </c>
      <c r="B196" s="103" t="s">
        <v>454</v>
      </c>
      <c r="C196" s="164"/>
      <c r="D196" s="65"/>
      <c r="E196" s="145"/>
      <c r="F196" s="182">
        <f t="shared" si="22"/>
        <v>0</v>
      </c>
      <c r="G196" s="182"/>
      <c r="H196" s="182"/>
      <c r="I196" s="182">
        <f t="shared" si="17"/>
        <v>0</v>
      </c>
      <c r="J196" s="182">
        <v>0</v>
      </c>
      <c r="K196" s="182">
        <v>0</v>
      </c>
      <c r="L196" s="439">
        <f t="shared" si="18"/>
        <v>0</v>
      </c>
    </row>
    <row r="197" spans="1:13" ht="25.5">
      <c r="A197" s="712"/>
      <c r="B197" s="104" t="s">
        <v>446</v>
      </c>
      <c r="C197" s="164" t="s">
        <v>455</v>
      </c>
      <c r="D197" s="65">
        <v>130</v>
      </c>
      <c r="E197" s="145">
        <f>D197</f>
        <v>130</v>
      </c>
      <c r="F197" s="182">
        <f t="shared" si="22"/>
        <v>130</v>
      </c>
      <c r="G197" s="182">
        <v>130</v>
      </c>
      <c r="H197" s="182">
        <v>130</v>
      </c>
      <c r="I197" s="182">
        <f t="shared" si="17"/>
        <v>130</v>
      </c>
      <c r="J197" s="182">
        <v>136</v>
      </c>
      <c r="K197" s="182">
        <v>136</v>
      </c>
      <c r="L197" s="439">
        <f t="shared" si="18"/>
        <v>136</v>
      </c>
    </row>
    <row r="198" spans="1:13" ht="23.25">
      <c r="A198" s="712"/>
      <c r="B198" s="104" t="s">
        <v>456</v>
      </c>
      <c r="C198" s="164" t="s">
        <v>402</v>
      </c>
      <c r="D198" s="65">
        <v>31000</v>
      </c>
      <c r="E198" s="145">
        <f t="shared" ref="E198:E204" si="24">D198</f>
        <v>31000</v>
      </c>
      <c r="F198" s="182">
        <f t="shared" si="22"/>
        <v>31000</v>
      </c>
      <c r="G198" s="182">
        <v>31000</v>
      </c>
      <c r="H198" s="182">
        <v>31000</v>
      </c>
      <c r="I198" s="182">
        <f t="shared" si="17"/>
        <v>31000</v>
      </c>
      <c r="J198" s="182">
        <v>32550</v>
      </c>
      <c r="K198" s="182">
        <v>32550</v>
      </c>
      <c r="L198" s="439">
        <f t="shared" si="18"/>
        <v>32550</v>
      </c>
    </row>
    <row r="199" spans="1:13" s="423" customFormat="1" ht="25.5">
      <c r="A199" s="712"/>
      <c r="B199" s="419" t="s">
        <v>1492</v>
      </c>
      <c r="C199" s="420" t="s">
        <v>402</v>
      </c>
      <c r="D199" s="421">
        <v>5000</v>
      </c>
      <c r="E199" s="422">
        <f t="shared" si="24"/>
        <v>5000</v>
      </c>
      <c r="F199" s="182">
        <f t="shared" si="22"/>
        <v>5000</v>
      </c>
      <c r="G199" s="182">
        <v>5000</v>
      </c>
      <c r="H199" s="182">
        <v>5000</v>
      </c>
      <c r="I199" s="182">
        <f t="shared" si="17"/>
        <v>5000</v>
      </c>
      <c r="J199" s="182">
        <v>5250</v>
      </c>
      <c r="K199" s="182">
        <v>5250</v>
      </c>
      <c r="L199" s="439">
        <f t="shared" si="18"/>
        <v>5250</v>
      </c>
    </row>
    <row r="200" spans="1:13" ht="23.25">
      <c r="A200" s="712"/>
      <c r="B200" s="104" t="s">
        <v>457</v>
      </c>
      <c r="C200" s="164" t="s">
        <v>402</v>
      </c>
      <c r="D200" s="65">
        <v>16000</v>
      </c>
      <c r="E200" s="145">
        <f t="shared" si="24"/>
        <v>16000</v>
      </c>
      <c r="F200" s="182">
        <f t="shared" si="22"/>
        <v>16000</v>
      </c>
      <c r="G200" s="182">
        <v>16000</v>
      </c>
      <c r="H200" s="182">
        <v>16000</v>
      </c>
      <c r="I200" s="182">
        <f t="shared" ref="I200:I240" si="25">H200</f>
        <v>16000</v>
      </c>
      <c r="J200" s="182">
        <v>16800</v>
      </c>
      <c r="K200" s="182">
        <v>16800</v>
      </c>
      <c r="L200" s="439">
        <f t="shared" ref="L200:L240" si="26">TRUNC(I200*L$5)</f>
        <v>16800</v>
      </c>
    </row>
    <row r="201" spans="1:13" ht="23.25">
      <c r="A201" s="712"/>
      <c r="B201" s="104" t="s">
        <v>458</v>
      </c>
      <c r="C201" s="164" t="s">
        <v>402</v>
      </c>
      <c r="D201" s="65">
        <v>13000</v>
      </c>
      <c r="E201" s="145">
        <f t="shared" si="24"/>
        <v>13000</v>
      </c>
      <c r="F201" s="182">
        <f t="shared" si="22"/>
        <v>13000</v>
      </c>
      <c r="G201" s="182">
        <v>13000</v>
      </c>
      <c r="H201" s="182">
        <v>13000</v>
      </c>
      <c r="I201" s="182">
        <f t="shared" si="25"/>
        <v>13000</v>
      </c>
      <c r="J201" s="182">
        <v>13650</v>
      </c>
      <c r="K201" s="182">
        <v>13650</v>
      </c>
      <c r="L201" s="439">
        <f t="shared" si="26"/>
        <v>13650</v>
      </c>
    </row>
    <row r="202" spans="1:13" ht="25.5">
      <c r="A202" s="712"/>
      <c r="B202" s="104" t="s">
        <v>459</v>
      </c>
      <c r="C202" s="164" t="s">
        <v>402</v>
      </c>
      <c r="D202" s="65">
        <v>28000</v>
      </c>
      <c r="E202" s="145">
        <f t="shared" si="24"/>
        <v>28000</v>
      </c>
      <c r="F202" s="182">
        <f t="shared" si="22"/>
        <v>28000</v>
      </c>
      <c r="G202" s="182">
        <v>28000</v>
      </c>
      <c r="H202" s="182">
        <v>28000</v>
      </c>
      <c r="I202" s="182">
        <f t="shared" si="25"/>
        <v>28000</v>
      </c>
      <c r="J202" s="182">
        <v>29400</v>
      </c>
      <c r="K202" s="182">
        <v>29400</v>
      </c>
      <c r="L202" s="439">
        <f t="shared" si="26"/>
        <v>29400</v>
      </c>
    </row>
    <row r="203" spans="1:13" ht="23.25">
      <c r="A203" s="712"/>
      <c r="B203" s="104" t="s">
        <v>460</v>
      </c>
      <c r="C203" s="164" t="s">
        <v>402</v>
      </c>
      <c r="D203" s="65">
        <v>5000</v>
      </c>
      <c r="E203" s="145">
        <f t="shared" si="24"/>
        <v>5000</v>
      </c>
      <c r="F203" s="182">
        <f t="shared" si="22"/>
        <v>5000</v>
      </c>
      <c r="G203" s="182">
        <v>5000</v>
      </c>
      <c r="H203" s="182">
        <v>5000</v>
      </c>
      <c r="I203" s="182">
        <f t="shared" si="25"/>
        <v>5000</v>
      </c>
      <c r="J203" s="182">
        <v>5250</v>
      </c>
      <c r="K203" s="182">
        <v>5250</v>
      </c>
      <c r="L203" s="439">
        <f t="shared" si="26"/>
        <v>5250</v>
      </c>
    </row>
    <row r="204" spans="1:13" ht="23.25">
      <c r="A204" s="712"/>
      <c r="B204" s="104" t="s">
        <v>461</v>
      </c>
      <c r="C204" s="164" t="s">
        <v>402</v>
      </c>
      <c r="D204" s="65">
        <v>25000</v>
      </c>
      <c r="E204" s="145">
        <f t="shared" si="24"/>
        <v>25000</v>
      </c>
      <c r="F204" s="182">
        <f t="shared" si="22"/>
        <v>25000</v>
      </c>
      <c r="G204" s="182">
        <v>25000</v>
      </c>
      <c r="H204" s="182">
        <v>25000</v>
      </c>
      <c r="I204" s="182">
        <f t="shared" si="25"/>
        <v>25000</v>
      </c>
      <c r="J204" s="182">
        <v>26250</v>
      </c>
      <c r="K204" s="182">
        <v>26250</v>
      </c>
      <c r="L204" s="439">
        <f t="shared" si="26"/>
        <v>26250</v>
      </c>
    </row>
    <row r="205" spans="1:13" ht="23.25">
      <c r="A205" s="711" t="s">
        <v>1450</v>
      </c>
      <c r="B205" s="103" t="s">
        <v>654</v>
      </c>
      <c r="C205" s="164"/>
      <c r="D205" s="65"/>
      <c r="E205" s="145"/>
      <c r="F205" s="182"/>
      <c r="G205" s="182"/>
      <c r="H205" s="182"/>
      <c r="I205" s="182">
        <f t="shared" si="25"/>
        <v>0</v>
      </c>
      <c r="J205" s="182">
        <v>0</v>
      </c>
      <c r="K205" s="182">
        <v>0</v>
      </c>
      <c r="L205" s="439">
        <f t="shared" si="26"/>
        <v>0</v>
      </c>
    </row>
    <row r="206" spans="1:13" ht="23.25">
      <c r="A206" s="712"/>
      <c r="B206" s="104" t="s">
        <v>662</v>
      </c>
      <c r="C206" s="164" t="s">
        <v>402</v>
      </c>
      <c r="D206" s="65"/>
      <c r="E206" s="145">
        <v>250000</v>
      </c>
      <c r="F206" s="182">
        <f>ROUND(E206/100*1.03, 0)*100</f>
        <v>257500</v>
      </c>
      <c r="G206" s="182">
        <v>300000</v>
      </c>
      <c r="H206" s="182">
        <v>300000</v>
      </c>
      <c r="I206" s="182">
        <f t="shared" si="25"/>
        <v>300000</v>
      </c>
      <c r="J206" s="182">
        <v>315000</v>
      </c>
      <c r="K206" s="182">
        <v>315000</v>
      </c>
      <c r="L206" s="439">
        <f t="shared" si="26"/>
        <v>315000</v>
      </c>
    </row>
    <row r="207" spans="1:13" ht="23.25">
      <c r="A207" s="712"/>
      <c r="B207" s="104" t="s">
        <v>655</v>
      </c>
      <c r="C207" s="164" t="s">
        <v>402</v>
      </c>
      <c r="D207" s="65"/>
      <c r="E207" s="145">
        <v>350000</v>
      </c>
      <c r="F207" s="182">
        <f t="shared" ref="F207:F219" si="27">ROUND(E207/100*1.03, 0)*100</f>
        <v>360500</v>
      </c>
      <c r="G207" s="182">
        <v>375000</v>
      </c>
      <c r="H207" s="182">
        <v>375000</v>
      </c>
      <c r="I207" s="182">
        <f t="shared" si="25"/>
        <v>375000</v>
      </c>
      <c r="J207" s="182">
        <v>393750</v>
      </c>
      <c r="K207" s="182">
        <v>393750</v>
      </c>
      <c r="L207" s="439">
        <f t="shared" si="26"/>
        <v>393750</v>
      </c>
    </row>
    <row r="208" spans="1:13" ht="23.25">
      <c r="A208" s="712"/>
      <c r="B208" s="104" t="s">
        <v>663</v>
      </c>
      <c r="C208" s="164" t="s">
        <v>402</v>
      </c>
      <c r="D208" s="65"/>
      <c r="E208" s="145">
        <v>355000</v>
      </c>
      <c r="F208" s="182">
        <f t="shared" si="27"/>
        <v>365700</v>
      </c>
      <c r="G208" s="182">
        <v>450000</v>
      </c>
      <c r="H208" s="182">
        <v>450000</v>
      </c>
      <c r="I208" s="182">
        <f t="shared" si="25"/>
        <v>450000</v>
      </c>
      <c r="J208" s="182">
        <v>472500</v>
      </c>
      <c r="K208" s="182">
        <v>472500</v>
      </c>
      <c r="L208" s="439">
        <f t="shared" si="26"/>
        <v>472500</v>
      </c>
    </row>
    <row r="209" spans="1:12" ht="23.25">
      <c r="A209" s="712"/>
      <c r="B209" s="104" t="s">
        <v>656</v>
      </c>
      <c r="C209" s="164" t="s">
        <v>402</v>
      </c>
      <c r="D209" s="65"/>
      <c r="E209" s="145">
        <v>505000</v>
      </c>
      <c r="F209" s="182">
        <f t="shared" si="27"/>
        <v>520200</v>
      </c>
      <c r="G209" s="182">
        <v>550000</v>
      </c>
      <c r="H209" s="182">
        <v>550000</v>
      </c>
      <c r="I209" s="182">
        <f t="shared" si="25"/>
        <v>550000</v>
      </c>
      <c r="J209" s="182">
        <v>577500</v>
      </c>
      <c r="K209" s="182">
        <v>577500</v>
      </c>
      <c r="L209" s="439">
        <f t="shared" si="26"/>
        <v>577500</v>
      </c>
    </row>
    <row r="210" spans="1:12" ht="23.25">
      <c r="A210" s="712"/>
      <c r="B210" s="104" t="s">
        <v>664</v>
      </c>
      <c r="C210" s="164" t="s">
        <v>402</v>
      </c>
      <c r="D210" s="65"/>
      <c r="E210" s="145">
        <v>525000</v>
      </c>
      <c r="F210" s="182">
        <f t="shared" si="27"/>
        <v>540800</v>
      </c>
      <c r="G210" s="182">
        <v>600000</v>
      </c>
      <c r="H210" s="182">
        <v>600000</v>
      </c>
      <c r="I210" s="182">
        <f t="shared" si="25"/>
        <v>600000</v>
      </c>
      <c r="J210" s="182">
        <v>630000</v>
      </c>
      <c r="K210" s="182">
        <v>630000</v>
      </c>
      <c r="L210" s="439">
        <f t="shared" si="26"/>
        <v>630000</v>
      </c>
    </row>
    <row r="211" spans="1:12" ht="23.25">
      <c r="A211" s="712"/>
      <c r="B211" s="104" t="s">
        <v>657</v>
      </c>
      <c r="C211" s="164" t="s">
        <v>402</v>
      </c>
      <c r="D211" s="65"/>
      <c r="E211" s="145">
        <v>675000</v>
      </c>
      <c r="F211" s="182">
        <f t="shared" si="27"/>
        <v>695300</v>
      </c>
      <c r="G211" s="182">
        <v>750000</v>
      </c>
      <c r="H211" s="182">
        <v>750000</v>
      </c>
      <c r="I211" s="182">
        <f t="shared" si="25"/>
        <v>750000</v>
      </c>
      <c r="J211" s="182">
        <v>787500</v>
      </c>
      <c r="K211" s="182">
        <v>787500</v>
      </c>
      <c r="L211" s="439">
        <f t="shared" si="26"/>
        <v>787500</v>
      </c>
    </row>
    <row r="212" spans="1:12" ht="23.25">
      <c r="A212" s="712"/>
      <c r="B212" s="104" t="s">
        <v>665</v>
      </c>
      <c r="C212" s="164" t="s">
        <v>402</v>
      </c>
      <c r="D212" s="65"/>
      <c r="E212" s="145">
        <v>603000</v>
      </c>
      <c r="F212" s="182">
        <f t="shared" si="27"/>
        <v>621100</v>
      </c>
      <c r="G212" s="182">
        <v>621100</v>
      </c>
      <c r="H212" s="182">
        <v>621100</v>
      </c>
      <c r="I212" s="182">
        <f t="shared" si="25"/>
        <v>621100</v>
      </c>
      <c r="J212" s="182">
        <v>652155</v>
      </c>
      <c r="K212" s="182">
        <v>652155</v>
      </c>
      <c r="L212" s="439">
        <f t="shared" si="26"/>
        <v>652155</v>
      </c>
    </row>
    <row r="213" spans="1:12" ht="23.25">
      <c r="A213" s="712"/>
      <c r="B213" s="104" t="s">
        <v>658</v>
      </c>
      <c r="C213" s="164" t="s">
        <v>402</v>
      </c>
      <c r="D213" s="65"/>
      <c r="E213" s="145">
        <v>766000</v>
      </c>
      <c r="F213" s="182">
        <f t="shared" si="27"/>
        <v>789000</v>
      </c>
      <c r="G213" s="182">
        <v>789000</v>
      </c>
      <c r="H213" s="182">
        <v>789000</v>
      </c>
      <c r="I213" s="182">
        <f t="shared" si="25"/>
        <v>789000</v>
      </c>
      <c r="J213" s="182">
        <v>828450</v>
      </c>
      <c r="K213" s="182">
        <v>828450</v>
      </c>
      <c r="L213" s="439">
        <f t="shared" si="26"/>
        <v>828450</v>
      </c>
    </row>
    <row r="214" spans="1:12" ht="23.25">
      <c r="A214" s="711"/>
      <c r="B214" s="104" t="s">
        <v>666</v>
      </c>
      <c r="C214" s="164" t="s">
        <v>402</v>
      </c>
      <c r="D214" s="65"/>
      <c r="E214" s="145">
        <v>675000</v>
      </c>
      <c r="F214" s="182">
        <f t="shared" si="27"/>
        <v>695300</v>
      </c>
      <c r="G214" s="182">
        <v>695300</v>
      </c>
      <c r="H214" s="182">
        <v>695300</v>
      </c>
      <c r="I214" s="182">
        <f t="shared" si="25"/>
        <v>695300</v>
      </c>
      <c r="J214" s="182">
        <v>730065</v>
      </c>
      <c r="K214" s="182">
        <v>730065</v>
      </c>
      <c r="L214" s="439">
        <f t="shared" si="26"/>
        <v>730065</v>
      </c>
    </row>
    <row r="215" spans="1:12" ht="23.25">
      <c r="A215" s="712"/>
      <c r="B215" s="104" t="s">
        <v>659</v>
      </c>
      <c r="C215" s="164" t="s">
        <v>402</v>
      </c>
      <c r="D215" s="65"/>
      <c r="E215" s="145">
        <v>850000</v>
      </c>
      <c r="F215" s="182">
        <f t="shared" si="27"/>
        <v>875500</v>
      </c>
      <c r="G215" s="182">
        <v>875500</v>
      </c>
      <c r="H215" s="182">
        <v>875500</v>
      </c>
      <c r="I215" s="182">
        <f t="shared" si="25"/>
        <v>875500</v>
      </c>
      <c r="J215" s="182">
        <v>919275</v>
      </c>
      <c r="K215" s="182">
        <v>919275</v>
      </c>
      <c r="L215" s="439">
        <f t="shared" si="26"/>
        <v>919275</v>
      </c>
    </row>
    <row r="216" spans="1:12" ht="23.25">
      <c r="A216" s="712"/>
      <c r="B216" s="104" t="s">
        <v>667</v>
      </c>
      <c r="C216" s="164" t="s">
        <v>402</v>
      </c>
      <c r="D216" s="65"/>
      <c r="E216" s="145">
        <v>850000</v>
      </c>
      <c r="F216" s="182">
        <f t="shared" si="27"/>
        <v>875500</v>
      </c>
      <c r="G216" s="182">
        <v>875500</v>
      </c>
      <c r="H216" s="182">
        <v>875500</v>
      </c>
      <c r="I216" s="182">
        <f t="shared" si="25"/>
        <v>875500</v>
      </c>
      <c r="J216" s="182">
        <v>919275</v>
      </c>
      <c r="K216" s="182">
        <v>919275</v>
      </c>
      <c r="L216" s="439">
        <f t="shared" si="26"/>
        <v>919275</v>
      </c>
    </row>
    <row r="217" spans="1:12" ht="23.25">
      <c r="A217" s="712"/>
      <c r="B217" s="104" t="s">
        <v>660</v>
      </c>
      <c r="C217" s="164" t="s">
        <v>402</v>
      </c>
      <c r="D217" s="65"/>
      <c r="E217" s="145">
        <v>990000</v>
      </c>
      <c r="F217" s="182">
        <f t="shared" si="27"/>
        <v>1019700</v>
      </c>
      <c r="G217" s="182">
        <v>1019700</v>
      </c>
      <c r="H217" s="182">
        <v>1019700</v>
      </c>
      <c r="I217" s="182">
        <f t="shared" si="25"/>
        <v>1019700</v>
      </c>
      <c r="J217" s="182">
        <v>1070685</v>
      </c>
      <c r="K217" s="182">
        <v>1070685</v>
      </c>
      <c r="L217" s="439">
        <f t="shared" si="26"/>
        <v>1070685</v>
      </c>
    </row>
    <row r="218" spans="1:12" ht="23.25">
      <c r="A218" s="712"/>
      <c r="B218" s="104" t="s">
        <v>668</v>
      </c>
      <c r="C218" s="164" t="s">
        <v>402</v>
      </c>
      <c r="D218" s="65"/>
      <c r="E218" s="145">
        <v>950000</v>
      </c>
      <c r="F218" s="182">
        <f t="shared" si="27"/>
        <v>978500</v>
      </c>
      <c r="G218" s="182">
        <v>978500</v>
      </c>
      <c r="H218" s="182">
        <v>978500</v>
      </c>
      <c r="I218" s="182">
        <f t="shared" si="25"/>
        <v>978500</v>
      </c>
      <c r="J218" s="182">
        <v>1027425</v>
      </c>
      <c r="K218" s="182">
        <v>1027425</v>
      </c>
      <c r="L218" s="439">
        <f t="shared" si="26"/>
        <v>1027425</v>
      </c>
    </row>
    <row r="219" spans="1:12" ht="23.25">
      <c r="A219" s="712"/>
      <c r="B219" s="104" t="s">
        <v>661</v>
      </c>
      <c r="C219" s="164" t="s">
        <v>402</v>
      </c>
      <c r="D219" s="65"/>
      <c r="E219" s="145">
        <v>1090000</v>
      </c>
      <c r="F219" s="182">
        <f t="shared" si="27"/>
        <v>1122700</v>
      </c>
      <c r="G219" s="182">
        <v>1122700</v>
      </c>
      <c r="H219" s="182">
        <v>1122700</v>
      </c>
      <c r="I219" s="182">
        <f t="shared" si="25"/>
        <v>1122700</v>
      </c>
      <c r="J219" s="182">
        <v>1178835</v>
      </c>
      <c r="K219" s="182">
        <v>1178835</v>
      </c>
      <c r="L219" s="439">
        <f t="shared" si="26"/>
        <v>1178835</v>
      </c>
    </row>
    <row r="220" spans="1:12" ht="23.25">
      <c r="A220" s="104" t="s">
        <v>1451</v>
      </c>
      <c r="B220" s="104" t="s">
        <v>1429</v>
      </c>
      <c r="C220" s="104"/>
      <c r="D220" s="4"/>
      <c r="E220" s="7"/>
      <c r="F220" s="181"/>
      <c r="G220" s="181"/>
      <c r="H220" s="4"/>
      <c r="I220" s="182">
        <f t="shared" si="25"/>
        <v>0</v>
      </c>
      <c r="J220" s="182">
        <v>0</v>
      </c>
      <c r="K220" s="182">
        <v>0</v>
      </c>
      <c r="L220" s="439">
        <f t="shared" si="26"/>
        <v>0</v>
      </c>
    </row>
    <row r="221" spans="1:12" ht="23.25">
      <c r="A221" s="104"/>
      <c r="B221" s="104" t="s">
        <v>1430</v>
      </c>
      <c r="C221" s="104" t="s">
        <v>102</v>
      </c>
      <c r="D221" s="4"/>
      <c r="E221" s="7"/>
      <c r="F221" s="181"/>
      <c r="G221" s="181">
        <v>100</v>
      </c>
      <c r="H221" s="380">
        <v>100</v>
      </c>
      <c r="I221" s="182">
        <f t="shared" si="25"/>
        <v>100</v>
      </c>
      <c r="J221" s="182">
        <v>105</v>
      </c>
      <c r="K221" s="182">
        <v>105</v>
      </c>
      <c r="L221" s="439">
        <f t="shared" si="26"/>
        <v>105</v>
      </c>
    </row>
    <row r="222" spans="1:12" ht="23.25">
      <c r="A222" s="104"/>
      <c r="B222" s="104" t="s">
        <v>1431</v>
      </c>
      <c r="C222" s="104" t="s">
        <v>102</v>
      </c>
      <c r="D222" s="4"/>
      <c r="E222" s="7"/>
      <c r="F222" s="181"/>
      <c r="G222" s="181">
        <v>150</v>
      </c>
      <c r="H222" s="380">
        <v>150</v>
      </c>
      <c r="I222" s="182">
        <f t="shared" si="25"/>
        <v>150</v>
      </c>
      <c r="J222" s="182">
        <v>157</v>
      </c>
      <c r="K222" s="182">
        <v>157</v>
      </c>
      <c r="L222" s="439">
        <f t="shared" si="26"/>
        <v>157</v>
      </c>
    </row>
    <row r="223" spans="1:12" ht="23.25">
      <c r="A223" s="104"/>
      <c r="B223" s="104" t="s">
        <v>1432</v>
      </c>
      <c r="C223" s="104" t="s">
        <v>102</v>
      </c>
      <c r="D223" s="4"/>
      <c r="E223" s="7"/>
      <c r="F223" s="181"/>
      <c r="G223" s="181">
        <v>237</v>
      </c>
      <c r="H223" s="380">
        <v>237</v>
      </c>
      <c r="I223" s="182">
        <f t="shared" si="25"/>
        <v>237</v>
      </c>
      <c r="J223" s="182">
        <v>248</v>
      </c>
      <c r="K223" s="182">
        <v>248</v>
      </c>
      <c r="L223" s="439">
        <f t="shared" si="26"/>
        <v>248</v>
      </c>
    </row>
    <row r="224" spans="1:12" ht="23.25">
      <c r="A224" s="104" t="s">
        <v>1452</v>
      </c>
      <c r="B224" s="104" t="s">
        <v>1433</v>
      </c>
      <c r="C224" s="104"/>
      <c r="D224" s="4"/>
      <c r="E224" s="7"/>
      <c r="F224" s="181"/>
      <c r="G224" s="181"/>
      <c r="H224" s="380"/>
      <c r="I224" s="182">
        <f t="shared" si="25"/>
        <v>0</v>
      </c>
      <c r="J224" s="182">
        <v>0</v>
      </c>
      <c r="K224" s="182">
        <v>0</v>
      </c>
      <c r="L224" s="439">
        <f t="shared" si="26"/>
        <v>0</v>
      </c>
    </row>
    <row r="225" spans="1:12" ht="23.25">
      <c r="A225" s="104"/>
      <c r="B225" s="104" t="s">
        <v>1434</v>
      </c>
      <c r="C225" s="104" t="s">
        <v>102</v>
      </c>
      <c r="D225" s="4"/>
      <c r="E225" s="7"/>
      <c r="F225" s="181"/>
      <c r="G225" s="181">
        <v>31</v>
      </c>
      <c r="H225" s="380">
        <v>31</v>
      </c>
      <c r="I225" s="182">
        <f t="shared" si="25"/>
        <v>31</v>
      </c>
      <c r="J225" s="182">
        <v>32</v>
      </c>
      <c r="K225" s="182">
        <v>32</v>
      </c>
      <c r="L225" s="439">
        <f t="shared" si="26"/>
        <v>32</v>
      </c>
    </row>
    <row r="226" spans="1:12" ht="23.25">
      <c r="A226" s="104"/>
      <c r="B226" s="104" t="s">
        <v>1435</v>
      </c>
      <c r="C226" s="104" t="s">
        <v>102</v>
      </c>
      <c r="D226" s="4"/>
      <c r="E226" s="7"/>
      <c r="F226" s="181"/>
      <c r="G226" s="181">
        <v>46</v>
      </c>
      <c r="H226" s="380">
        <v>46</v>
      </c>
      <c r="I226" s="182">
        <f t="shared" si="25"/>
        <v>46</v>
      </c>
      <c r="J226" s="182">
        <v>48</v>
      </c>
      <c r="K226" s="182">
        <v>48</v>
      </c>
      <c r="L226" s="439">
        <f t="shared" si="26"/>
        <v>48</v>
      </c>
    </row>
    <row r="227" spans="1:12" ht="23.25">
      <c r="A227" s="104"/>
      <c r="B227" s="104" t="s">
        <v>1436</v>
      </c>
      <c r="C227" s="104" t="s">
        <v>102</v>
      </c>
      <c r="D227" s="4"/>
      <c r="E227" s="7"/>
      <c r="F227" s="181"/>
      <c r="G227" s="181">
        <v>67</v>
      </c>
      <c r="H227" s="380">
        <v>67</v>
      </c>
      <c r="I227" s="182">
        <f t="shared" si="25"/>
        <v>67</v>
      </c>
      <c r="J227" s="182">
        <v>70</v>
      </c>
      <c r="K227" s="182">
        <v>70</v>
      </c>
      <c r="L227" s="439">
        <f t="shared" si="26"/>
        <v>70</v>
      </c>
    </row>
    <row r="228" spans="1:12" ht="23.25">
      <c r="A228" s="104">
        <v>1</v>
      </c>
      <c r="B228" s="104" t="s">
        <v>1437</v>
      </c>
      <c r="C228" s="104" t="s">
        <v>102</v>
      </c>
      <c r="D228" s="4"/>
      <c r="E228" s="7"/>
      <c r="F228" s="181"/>
      <c r="G228" s="181">
        <v>361</v>
      </c>
      <c r="H228" s="380">
        <v>361</v>
      </c>
      <c r="I228" s="182">
        <f t="shared" si="25"/>
        <v>361</v>
      </c>
      <c r="J228" s="182">
        <v>379</v>
      </c>
      <c r="K228" s="182">
        <v>379</v>
      </c>
      <c r="L228" s="439">
        <f t="shared" si="26"/>
        <v>379</v>
      </c>
    </row>
    <row r="229" spans="1:12" ht="23.25">
      <c r="A229" s="104">
        <v>2</v>
      </c>
      <c r="B229" s="104" t="s">
        <v>1438</v>
      </c>
      <c r="C229" s="104" t="s">
        <v>102</v>
      </c>
      <c r="D229" s="4"/>
      <c r="E229" s="7"/>
      <c r="F229" s="181"/>
      <c r="G229" s="181">
        <v>2318</v>
      </c>
      <c r="H229" s="380">
        <v>2318</v>
      </c>
      <c r="I229" s="182">
        <f t="shared" si="25"/>
        <v>2318</v>
      </c>
      <c r="J229" s="182">
        <v>2433</v>
      </c>
      <c r="K229" s="182">
        <v>2433</v>
      </c>
      <c r="L229" s="439">
        <f t="shared" si="26"/>
        <v>2433</v>
      </c>
    </row>
    <row r="230" spans="1:12" ht="23.25">
      <c r="A230" s="104">
        <v>3</v>
      </c>
      <c r="B230" s="104" t="s">
        <v>1439</v>
      </c>
      <c r="C230" s="104" t="s">
        <v>102</v>
      </c>
      <c r="D230" s="4"/>
      <c r="E230" s="7"/>
      <c r="F230" s="181"/>
      <c r="G230" s="181">
        <v>2833</v>
      </c>
      <c r="H230" s="380">
        <v>2833</v>
      </c>
      <c r="I230" s="182">
        <f t="shared" si="25"/>
        <v>2833</v>
      </c>
      <c r="J230" s="182">
        <v>2974</v>
      </c>
      <c r="K230" s="182">
        <v>2974</v>
      </c>
      <c r="L230" s="439">
        <f t="shared" si="26"/>
        <v>2974</v>
      </c>
    </row>
    <row r="231" spans="1:12" ht="23.25">
      <c r="A231" s="104">
        <v>4</v>
      </c>
      <c r="B231" s="104" t="s">
        <v>1440</v>
      </c>
      <c r="C231" s="104" t="s">
        <v>102</v>
      </c>
      <c r="D231" s="4"/>
      <c r="E231" s="4"/>
      <c r="F231" s="205"/>
      <c r="G231" s="584">
        <v>2575</v>
      </c>
      <c r="H231" s="380">
        <v>2575</v>
      </c>
      <c r="I231" s="182">
        <f t="shared" si="25"/>
        <v>2575</v>
      </c>
      <c r="J231" s="182">
        <v>2703</v>
      </c>
      <c r="K231" s="182">
        <v>2703</v>
      </c>
      <c r="L231" s="439">
        <f t="shared" si="26"/>
        <v>2703</v>
      </c>
    </row>
    <row r="232" spans="1:12" ht="127.5">
      <c r="A232" s="104">
        <v>5</v>
      </c>
      <c r="B232" s="104" t="s">
        <v>1441</v>
      </c>
      <c r="C232" s="104" t="s">
        <v>404</v>
      </c>
      <c r="D232" s="4"/>
      <c r="E232" s="4"/>
      <c r="F232" s="205"/>
      <c r="G232" s="584">
        <v>487.88</v>
      </c>
      <c r="H232" s="380">
        <v>487.88</v>
      </c>
      <c r="I232" s="182">
        <f t="shared" si="25"/>
        <v>487.88</v>
      </c>
      <c r="J232" s="182">
        <v>512</v>
      </c>
      <c r="K232" s="182">
        <v>512</v>
      </c>
      <c r="L232" s="439">
        <f t="shared" si="26"/>
        <v>512</v>
      </c>
    </row>
    <row r="233" spans="1:12" ht="127.5">
      <c r="A233" s="104">
        <v>6</v>
      </c>
      <c r="B233" s="104" t="s">
        <v>1442</v>
      </c>
      <c r="C233" s="104" t="s">
        <v>404</v>
      </c>
      <c r="D233" s="4"/>
      <c r="E233" s="4"/>
      <c r="F233" s="205"/>
      <c r="G233" s="584">
        <v>606.33000000000004</v>
      </c>
      <c r="H233" s="380">
        <v>606.33000000000004</v>
      </c>
      <c r="I233" s="182">
        <f t="shared" si="25"/>
        <v>606.33000000000004</v>
      </c>
      <c r="J233" s="182">
        <v>636</v>
      </c>
      <c r="K233" s="182">
        <v>636</v>
      </c>
      <c r="L233" s="439">
        <f t="shared" si="26"/>
        <v>636</v>
      </c>
    </row>
    <row r="234" spans="1:12" ht="127.5">
      <c r="A234" s="104">
        <v>7</v>
      </c>
      <c r="B234" s="104" t="s">
        <v>1443</v>
      </c>
      <c r="C234" s="104" t="s">
        <v>404</v>
      </c>
      <c r="D234" s="4"/>
      <c r="E234" s="4"/>
      <c r="F234" s="205"/>
      <c r="G234" s="584">
        <v>760.43000000000006</v>
      </c>
      <c r="H234" s="380">
        <v>760.43000000000006</v>
      </c>
      <c r="I234" s="182">
        <f t="shared" si="25"/>
        <v>760.43000000000006</v>
      </c>
      <c r="J234" s="182">
        <v>798</v>
      </c>
      <c r="K234" s="182">
        <v>798</v>
      </c>
      <c r="L234" s="439">
        <f t="shared" si="26"/>
        <v>798</v>
      </c>
    </row>
    <row r="235" spans="1:12" ht="102">
      <c r="A235" s="104">
        <v>8</v>
      </c>
      <c r="B235" s="104" t="s">
        <v>1444</v>
      </c>
      <c r="C235" s="104" t="s">
        <v>404</v>
      </c>
      <c r="D235" s="4"/>
      <c r="E235" s="4"/>
      <c r="F235" s="205"/>
      <c r="G235" s="584">
        <v>606.33000000000004</v>
      </c>
      <c r="H235" s="380">
        <v>606.33000000000004</v>
      </c>
      <c r="I235" s="182">
        <f t="shared" si="25"/>
        <v>606.33000000000004</v>
      </c>
      <c r="J235" s="182">
        <v>636</v>
      </c>
      <c r="K235" s="182">
        <v>636</v>
      </c>
      <c r="L235" s="439">
        <f t="shared" si="26"/>
        <v>636</v>
      </c>
    </row>
    <row r="236" spans="1:12" ht="127.5">
      <c r="A236" s="104">
        <v>9</v>
      </c>
      <c r="B236" s="104" t="s">
        <v>1445</v>
      </c>
      <c r="C236" s="104" t="s">
        <v>404</v>
      </c>
      <c r="D236" s="4"/>
      <c r="E236" s="4"/>
      <c r="F236" s="205"/>
      <c r="G236" s="584">
        <v>2407.23</v>
      </c>
      <c r="H236" s="380">
        <v>2407.23</v>
      </c>
      <c r="I236" s="182">
        <f t="shared" si="25"/>
        <v>2407.23</v>
      </c>
      <c r="J236" s="182">
        <v>2527</v>
      </c>
      <c r="K236" s="182">
        <v>2527</v>
      </c>
      <c r="L236" s="439">
        <f t="shared" si="26"/>
        <v>2527</v>
      </c>
    </row>
    <row r="237" spans="1:12" ht="127.5">
      <c r="A237" s="104">
        <v>10</v>
      </c>
      <c r="B237" s="104" t="s">
        <v>1446</v>
      </c>
      <c r="C237" s="104" t="s">
        <v>404</v>
      </c>
      <c r="D237" s="4"/>
      <c r="E237" s="4"/>
      <c r="F237" s="205"/>
      <c r="G237" s="584">
        <v>4694.58</v>
      </c>
      <c r="H237" s="380">
        <v>4694.58</v>
      </c>
      <c r="I237" s="182">
        <f t="shared" si="25"/>
        <v>4694.58</v>
      </c>
      <c r="J237" s="182">
        <v>4929</v>
      </c>
      <c r="K237" s="182">
        <v>4929</v>
      </c>
      <c r="L237" s="439">
        <f t="shared" si="26"/>
        <v>4929</v>
      </c>
    </row>
    <row r="238" spans="1:12" ht="51">
      <c r="A238" s="104">
        <v>11</v>
      </c>
      <c r="B238" s="104" t="s">
        <v>1447</v>
      </c>
      <c r="C238" s="104" t="s">
        <v>404</v>
      </c>
      <c r="D238" s="4"/>
      <c r="E238" s="4"/>
      <c r="F238" s="205"/>
      <c r="G238" s="584">
        <v>1334.28</v>
      </c>
      <c r="H238" s="380">
        <v>1334.28</v>
      </c>
      <c r="I238" s="182">
        <f t="shared" si="25"/>
        <v>1334.28</v>
      </c>
      <c r="J238" s="182">
        <v>1400</v>
      </c>
      <c r="K238" s="182">
        <v>1400</v>
      </c>
      <c r="L238" s="439">
        <f t="shared" si="26"/>
        <v>1400</v>
      </c>
    </row>
    <row r="239" spans="1:12" ht="63.75">
      <c r="A239" s="104">
        <v>12</v>
      </c>
      <c r="B239" s="104" t="s">
        <v>1448</v>
      </c>
      <c r="C239" s="104" t="s">
        <v>404</v>
      </c>
      <c r="D239" s="4"/>
      <c r="E239" s="4"/>
      <c r="F239" s="205"/>
      <c r="G239" s="584">
        <v>1334.28</v>
      </c>
      <c r="H239" s="380">
        <v>1334.28</v>
      </c>
      <c r="I239" s="182">
        <f t="shared" si="25"/>
        <v>1334.28</v>
      </c>
      <c r="J239" s="182">
        <v>1400</v>
      </c>
      <c r="K239" s="182">
        <v>1400</v>
      </c>
      <c r="L239" s="439">
        <f t="shared" si="26"/>
        <v>1400</v>
      </c>
    </row>
    <row r="240" spans="1:12" ht="51">
      <c r="A240" s="104">
        <v>13</v>
      </c>
      <c r="B240" s="104" t="s">
        <v>1449</v>
      </c>
      <c r="C240" s="104" t="s">
        <v>404</v>
      </c>
      <c r="D240" s="4"/>
      <c r="E240" s="4"/>
      <c r="F240" s="205"/>
      <c r="G240" s="584">
        <v>1334.28</v>
      </c>
      <c r="H240" s="380">
        <v>1334.28</v>
      </c>
      <c r="I240" s="182">
        <f t="shared" si="25"/>
        <v>1334.28</v>
      </c>
      <c r="J240" s="182">
        <v>1400</v>
      </c>
      <c r="K240" s="182">
        <v>1400</v>
      </c>
      <c r="L240" s="439">
        <f t="shared" si="26"/>
        <v>1400</v>
      </c>
    </row>
    <row r="241" spans="1:7">
      <c r="A241" s="171"/>
      <c r="C241" s="171"/>
      <c r="E241" s="1"/>
      <c r="F241" s="183"/>
      <c r="G241" s="585"/>
    </row>
    <row r="242" spans="1:7">
      <c r="A242" s="171"/>
      <c r="C242" s="171"/>
      <c r="E242" s="1"/>
      <c r="F242" s="183"/>
      <c r="G242" s="585"/>
    </row>
    <row r="243" spans="1:7">
      <c r="A243" s="171"/>
      <c r="C243" s="171"/>
      <c r="E243" s="1"/>
      <c r="F243" s="183"/>
      <c r="G243" s="585"/>
    </row>
    <row r="244" spans="1:7">
      <c r="A244" s="171"/>
      <c r="C244" s="171"/>
      <c r="E244" s="1"/>
      <c r="F244" s="183"/>
      <c r="G244" s="585"/>
    </row>
    <row r="245" spans="1:7">
      <c r="A245" s="171"/>
      <c r="C245" s="171"/>
      <c r="E245" s="1"/>
      <c r="F245" s="183"/>
      <c r="G245" s="585"/>
    </row>
    <row r="246" spans="1:7">
      <c r="A246" s="171"/>
      <c r="C246" s="171"/>
      <c r="E246" s="1"/>
      <c r="F246" s="183"/>
      <c r="G246" s="585"/>
    </row>
    <row r="247" spans="1:7">
      <c r="A247" s="171"/>
      <c r="C247" s="171"/>
      <c r="E247" s="1"/>
      <c r="F247" s="183"/>
      <c r="G247" s="585"/>
    </row>
    <row r="248" spans="1:7">
      <c r="A248" s="171"/>
      <c r="C248" s="171"/>
      <c r="E248" s="1"/>
      <c r="F248" s="183"/>
      <c r="G248" s="585"/>
    </row>
    <row r="249" spans="1:7">
      <c r="A249" s="171"/>
      <c r="C249" s="171"/>
      <c r="E249" s="1"/>
      <c r="F249" s="183"/>
      <c r="G249" s="585"/>
    </row>
    <row r="250" spans="1:7">
      <c r="A250" s="171"/>
      <c r="C250" s="171"/>
      <c r="E250" s="1"/>
      <c r="F250" s="183"/>
      <c r="G250" s="585"/>
    </row>
    <row r="251" spans="1:7">
      <c r="A251" s="171"/>
      <c r="C251" s="171"/>
      <c r="E251" s="1"/>
      <c r="F251" s="183"/>
      <c r="G251" s="585"/>
    </row>
    <row r="252" spans="1:7">
      <c r="A252" s="171"/>
      <c r="C252" s="171"/>
      <c r="E252" s="1"/>
      <c r="F252" s="183"/>
      <c r="G252" s="585"/>
    </row>
    <row r="253" spans="1:7">
      <c r="A253" s="171"/>
      <c r="C253" s="171"/>
      <c r="E253" s="1"/>
      <c r="F253" s="183"/>
      <c r="G253" s="585"/>
    </row>
    <row r="254" spans="1:7">
      <c r="A254" s="171"/>
      <c r="C254" s="171"/>
      <c r="E254" s="1"/>
      <c r="F254" s="183"/>
      <c r="G254" s="585"/>
    </row>
    <row r="255" spans="1:7">
      <c r="A255" s="171"/>
      <c r="C255" s="171"/>
      <c r="E255" s="1"/>
      <c r="F255" s="183"/>
      <c r="G255" s="585"/>
    </row>
    <row r="256" spans="1:7">
      <c r="A256" s="171"/>
      <c r="C256" s="171"/>
      <c r="E256" s="1"/>
      <c r="F256" s="183"/>
      <c r="G256" s="585"/>
    </row>
    <row r="257" spans="1:7">
      <c r="A257" s="171"/>
      <c r="C257" s="171"/>
      <c r="E257" s="1"/>
      <c r="F257" s="183"/>
      <c r="G257" s="585"/>
    </row>
    <row r="258" spans="1:7">
      <c r="A258" s="171"/>
      <c r="C258" s="171"/>
      <c r="E258" s="1"/>
      <c r="F258" s="183"/>
      <c r="G258" s="585"/>
    </row>
    <row r="259" spans="1:7">
      <c r="A259" s="171"/>
      <c r="C259" s="171"/>
      <c r="E259" s="1"/>
      <c r="F259" s="183"/>
      <c r="G259" s="585"/>
    </row>
  </sheetData>
  <mergeCells count="13">
    <mergeCell ref="A1:K1"/>
    <mergeCell ref="A214:A219"/>
    <mergeCell ref="A4:A11"/>
    <mergeCell ref="A12:A15"/>
    <mergeCell ref="A16:A26"/>
    <mergeCell ref="A27:A40"/>
    <mergeCell ref="A41:A47"/>
    <mergeCell ref="A48:A58"/>
    <mergeCell ref="A59:A60"/>
    <mergeCell ref="A61:A186"/>
    <mergeCell ref="A187:A195"/>
    <mergeCell ref="A196:A204"/>
    <mergeCell ref="A205:A213"/>
  </mergeCells>
  <printOptions horizontalCentered="1"/>
  <pageMargins left="0.53" right="0.44685039399999998" top="0.68" bottom="0.65" header="0.33" footer="0.196850393700787"/>
  <pageSetup paperSize="9" scale="82" fitToWidth="0" orientation="portrait" horizontalDpi="4294967293" vertic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view="pageBreakPreview" zoomScale="130" zoomScaleSheetLayoutView="130" workbookViewId="0">
      <pane xSplit="1" ySplit="2" topLeftCell="B3" activePane="bottomRight" state="frozen"/>
      <selection pane="topRight" activeCell="B1" sqref="B1"/>
      <selection pane="bottomLeft" activeCell="A3" sqref="A3"/>
      <selection pane="bottomRight" activeCell="C85" sqref="C85"/>
    </sheetView>
  </sheetViews>
  <sheetFormatPr defaultColWidth="9.140625" defaultRowHeight="12.75"/>
  <cols>
    <col min="1" max="1" width="5.28515625" style="174" customWidth="1"/>
    <col min="2" max="2" width="36.42578125" style="1" customWidth="1"/>
    <col min="3" max="3" width="7.28515625" style="172" customWidth="1"/>
    <col min="4" max="4" width="17" style="1" hidden="1" customWidth="1"/>
    <col min="5" max="5" width="15.7109375" style="112" hidden="1" customWidth="1"/>
    <col min="6" max="6" width="15.5703125" style="184" hidden="1" customWidth="1"/>
    <col min="7" max="7" width="11.28515625" style="184" bestFit="1" customWidth="1"/>
    <col min="8" max="8" width="11.28515625" style="1" bestFit="1" customWidth="1"/>
    <col min="9" max="11" width="9.28515625" style="1" bestFit="1" customWidth="1"/>
    <col min="12" max="12" width="11.28515625" style="1" bestFit="1" customWidth="1"/>
    <col min="13" max="14" width="9.140625" style="1"/>
    <col min="15" max="15" width="11.28515625" style="1" bestFit="1" customWidth="1"/>
    <col min="16" max="16384" width="9.140625" style="1"/>
  </cols>
  <sheetData>
    <row r="1" spans="1:12" ht="23.25">
      <c r="A1" s="725" t="s">
        <v>2086</v>
      </c>
      <c r="B1" s="725"/>
      <c r="C1" s="725"/>
      <c r="D1" s="725"/>
      <c r="E1" s="725"/>
      <c r="F1" s="725"/>
      <c r="G1" s="725"/>
      <c r="H1" s="725"/>
      <c r="I1" s="725"/>
      <c r="J1" s="725"/>
      <c r="K1" s="725"/>
    </row>
    <row r="2" spans="1:12" ht="54">
      <c r="A2" s="499" t="s">
        <v>1547</v>
      </c>
      <c r="B2" s="452" t="s">
        <v>543</v>
      </c>
      <c r="C2" s="503" t="s">
        <v>53</v>
      </c>
      <c r="D2" s="2" t="s">
        <v>434</v>
      </c>
      <c r="E2" s="97" t="s">
        <v>597</v>
      </c>
      <c r="F2" s="177" t="e">
        <f>Labour!#REF!</f>
        <v>#REF!</v>
      </c>
      <c r="G2" s="177" t="s">
        <v>1315</v>
      </c>
      <c r="H2" s="177" t="s">
        <v>1454</v>
      </c>
      <c r="I2" s="177" t="s">
        <v>1503</v>
      </c>
      <c r="J2" s="177" t="s">
        <v>1989</v>
      </c>
      <c r="K2" s="579" t="s">
        <v>2068</v>
      </c>
    </row>
    <row r="3" spans="1:12" ht="14.25">
      <c r="A3" s="721">
        <v>1</v>
      </c>
      <c r="B3" s="467" t="s">
        <v>1732</v>
      </c>
      <c r="C3" s="466"/>
      <c r="D3" s="3"/>
      <c r="E3" s="12">
        <f>D3</f>
        <v>0</v>
      </c>
      <c r="F3" s="182">
        <f>E3</f>
        <v>0</v>
      </c>
      <c r="G3" s="182"/>
      <c r="H3" s="10"/>
      <c r="L3" s="563">
        <v>1.05</v>
      </c>
    </row>
    <row r="4" spans="1:12" ht="25.5">
      <c r="A4" s="721"/>
      <c r="B4" s="500" t="s">
        <v>1733</v>
      </c>
      <c r="C4" s="466" t="s">
        <v>1595</v>
      </c>
      <c r="D4" s="3">
        <v>715.00000000000011</v>
      </c>
      <c r="E4" s="12">
        <f>D4</f>
        <v>715.00000000000011</v>
      </c>
      <c r="F4" s="182">
        <f>E4</f>
        <v>715.00000000000011</v>
      </c>
      <c r="G4" s="182">
        <v>715.00000000000011</v>
      </c>
      <c r="H4" s="182">
        <v>715.00000000000011</v>
      </c>
      <c r="I4" s="433">
        <v>900</v>
      </c>
      <c r="J4" s="433">
        <v>945</v>
      </c>
      <c r="K4" s="433">
        <v>945</v>
      </c>
      <c r="L4" s="439">
        <f>TRUNC(I4*L$3)</f>
        <v>945</v>
      </c>
    </row>
    <row r="5" spans="1:12" ht="25.5">
      <c r="A5" s="721"/>
      <c r="B5" s="531" t="s">
        <v>1734</v>
      </c>
      <c r="C5" s="466" t="s">
        <v>1595</v>
      </c>
      <c r="D5" s="3"/>
      <c r="E5" s="12">
        <v>765</v>
      </c>
      <c r="F5" s="182">
        <f t="shared" ref="F5:F13" si="0">E5</f>
        <v>765</v>
      </c>
      <c r="G5" s="182">
        <v>765</v>
      </c>
      <c r="H5" s="182">
        <v>765</v>
      </c>
      <c r="I5" s="433">
        <v>950</v>
      </c>
      <c r="J5" s="433">
        <v>997</v>
      </c>
      <c r="K5" s="433">
        <v>997</v>
      </c>
      <c r="L5" s="439">
        <f t="shared" ref="L5:L68" si="1">TRUNC(I5*L$3)</f>
        <v>997</v>
      </c>
    </row>
    <row r="6" spans="1:12" ht="23.25">
      <c r="A6" s="721"/>
      <c r="B6" s="463" t="s">
        <v>1735</v>
      </c>
      <c r="C6" s="167" t="s">
        <v>550</v>
      </c>
      <c r="D6" s="9">
        <v>5500</v>
      </c>
      <c r="E6" s="12">
        <v>6000</v>
      </c>
      <c r="F6" s="182">
        <f t="shared" si="0"/>
        <v>6000</v>
      </c>
      <c r="G6" s="182">
        <v>6000</v>
      </c>
      <c r="H6" s="182">
        <v>6000</v>
      </c>
      <c r="I6" s="433">
        <f t="shared" ref="I6:I8" si="2">H6</f>
        <v>6000</v>
      </c>
      <c r="J6" s="433">
        <v>6300</v>
      </c>
      <c r="K6" s="433">
        <v>6300</v>
      </c>
      <c r="L6" s="439">
        <f t="shared" si="1"/>
        <v>6300</v>
      </c>
    </row>
    <row r="7" spans="1:12" ht="23.25">
      <c r="A7" s="721"/>
      <c r="B7" s="463" t="s">
        <v>1547</v>
      </c>
      <c r="C7" s="167" t="s">
        <v>550</v>
      </c>
      <c r="D7" s="3">
        <v>19250</v>
      </c>
      <c r="E7" s="12">
        <f>D7</f>
        <v>19250</v>
      </c>
      <c r="F7" s="182">
        <f t="shared" si="0"/>
        <v>19250</v>
      </c>
      <c r="G7" s="182">
        <v>19250</v>
      </c>
      <c r="H7" s="182">
        <v>19250</v>
      </c>
      <c r="I7" s="416">
        <f t="shared" si="2"/>
        <v>19250</v>
      </c>
      <c r="J7" s="416">
        <v>20212</v>
      </c>
      <c r="K7" s="416">
        <v>20212</v>
      </c>
      <c r="L7" s="439">
        <f t="shared" si="1"/>
        <v>20212</v>
      </c>
    </row>
    <row r="8" spans="1:12" ht="23.25">
      <c r="A8" s="721"/>
      <c r="B8" s="463" t="s">
        <v>1736</v>
      </c>
      <c r="C8" s="167" t="s">
        <v>550</v>
      </c>
      <c r="D8" s="3">
        <v>1650.0000000000002</v>
      </c>
      <c r="E8" s="12">
        <v>1800</v>
      </c>
      <c r="F8" s="182">
        <f t="shared" si="0"/>
        <v>1800</v>
      </c>
      <c r="G8" s="182">
        <v>1800</v>
      </c>
      <c r="H8" s="182">
        <v>1800</v>
      </c>
      <c r="I8" s="416">
        <f t="shared" si="2"/>
        <v>1800</v>
      </c>
      <c r="J8" s="416">
        <v>1890</v>
      </c>
      <c r="K8" s="416">
        <v>1890</v>
      </c>
      <c r="L8" s="439">
        <f t="shared" si="1"/>
        <v>1890</v>
      </c>
    </row>
    <row r="9" spans="1:12" ht="23.25">
      <c r="A9" s="721"/>
      <c r="B9" s="463" t="s">
        <v>1737</v>
      </c>
      <c r="C9" s="167" t="s">
        <v>550</v>
      </c>
      <c r="D9" s="3"/>
      <c r="E9" s="12">
        <v>4500</v>
      </c>
      <c r="F9" s="182">
        <f t="shared" si="0"/>
        <v>4500</v>
      </c>
      <c r="G9" s="182">
        <v>4500</v>
      </c>
      <c r="H9" s="182">
        <v>4500</v>
      </c>
      <c r="I9" s="416">
        <f t="shared" ref="I9:I72" si="3">H9</f>
        <v>4500</v>
      </c>
      <c r="J9" s="416">
        <v>4725</v>
      </c>
      <c r="K9" s="416">
        <v>4725</v>
      </c>
      <c r="L9" s="439">
        <f t="shared" si="1"/>
        <v>4725</v>
      </c>
    </row>
    <row r="10" spans="1:12" ht="23.25">
      <c r="A10" s="721"/>
      <c r="B10" s="463" t="s">
        <v>614</v>
      </c>
      <c r="C10" s="167" t="s">
        <v>550</v>
      </c>
      <c r="D10" s="3">
        <v>1870.0000000000002</v>
      </c>
      <c r="E10" s="12">
        <v>3500</v>
      </c>
      <c r="F10" s="182">
        <f t="shared" si="0"/>
        <v>3500</v>
      </c>
      <c r="G10" s="182">
        <v>3500</v>
      </c>
      <c r="H10" s="182">
        <v>3500</v>
      </c>
      <c r="I10" s="416">
        <f t="shared" si="3"/>
        <v>3500</v>
      </c>
      <c r="J10" s="416">
        <v>3675</v>
      </c>
      <c r="K10" s="416">
        <v>3675</v>
      </c>
      <c r="L10" s="439">
        <f t="shared" si="1"/>
        <v>3675</v>
      </c>
    </row>
    <row r="11" spans="1:12" ht="23.25">
      <c r="A11" s="721"/>
      <c r="B11" s="500" t="s">
        <v>1738</v>
      </c>
      <c r="C11" s="167" t="s">
        <v>550</v>
      </c>
      <c r="D11" s="3">
        <v>990.00000000000011</v>
      </c>
      <c r="E11" s="12">
        <f>D11</f>
        <v>990.00000000000011</v>
      </c>
      <c r="F11" s="182">
        <f t="shared" si="0"/>
        <v>990.00000000000011</v>
      </c>
      <c r="G11" s="182">
        <v>990.00000000000011</v>
      </c>
      <c r="H11" s="182">
        <v>990.00000000000011</v>
      </c>
      <c r="I11" s="416">
        <f t="shared" si="3"/>
        <v>990.00000000000011</v>
      </c>
      <c r="J11" s="416">
        <v>1039</v>
      </c>
      <c r="K11" s="416">
        <v>1039</v>
      </c>
      <c r="L11" s="439">
        <f t="shared" si="1"/>
        <v>1039</v>
      </c>
    </row>
    <row r="12" spans="1:12" ht="23.25">
      <c r="A12" s="721"/>
      <c r="B12" s="500" t="s">
        <v>1739</v>
      </c>
      <c r="C12" s="167" t="s">
        <v>550</v>
      </c>
      <c r="D12" s="3">
        <v>1320</v>
      </c>
      <c r="E12" s="12">
        <f>D12</f>
        <v>1320</v>
      </c>
      <c r="F12" s="182">
        <f t="shared" si="0"/>
        <v>1320</v>
      </c>
      <c r="G12" s="182">
        <v>1320</v>
      </c>
      <c r="H12" s="182">
        <v>1320</v>
      </c>
      <c r="I12" s="416">
        <f t="shared" si="3"/>
        <v>1320</v>
      </c>
      <c r="J12" s="416">
        <v>1386</v>
      </c>
      <c r="K12" s="416">
        <v>1386</v>
      </c>
      <c r="L12" s="439">
        <f t="shared" si="1"/>
        <v>1386</v>
      </c>
    </row>
    <row r="13" spans="1:12" ht="23.25">
      <c r="A13" s="721"/>
      <c r="B13" s="500" t="s">
        <v>1740</v>
      </c>
      <c r="C13" s="167" t="s">
        <v>550</v>
      </c>
      <c r="D13" s="3">
        <v>1100</v>
      </c>
      <c r="E13" s="12">
        <f>D13</f>
        <v>1100</v>
      </c>
      <c r="F13" s="182">
        <f t="shared" si="0"/>
        <v>1100</v>
      </c>
      <c r="G13" s="182">
        <v>1100</v>
      </c>
      <c r="H13" s="182">
        <v>1100</v>
      </c>
      <c r="I13" s="416">
        <f t="shared" si="3"/>
        <v>1100</v>
      </c>
      <c r="J13" s="416">
        <v>1155</v>
      </c>
      <c r="K13" s="416">
        <v>1155</v>
      </c>
      <c r="L13" s="439">
        <f t="shared" si="1"/>
        <v>1155</v>
      </c>
    </row>
    <row r="14" spans="1:12" ht="23.25">
      <c r="A14" s="721"/>
      <c r="B14" s="159" t="s">
        <v>621</v>
      </c>
      <c r="C14" s="167" t="s">
        <v>550</v>
      </c>
      <c r="D14" s="138"/>
      <c r="E14" s="139"/>
      <c r="F14" s="182">
        <v>6500</v>
      </c>
      <c r="G14" s="182">
        <v>6500</v>
      </c>
      <c r="H14" s="182">
        <v>6500</v>
      </c>
      <c r="I14" s="416">
        <f t="shared" si="3"/>
        <v>6500</v>
      </c>
      <c r="J14" s="416">
        <v>6825</v>
      </c>
      <c r="K14" s="416">
        <v>6825</v>
      </c>
      <c r="L14" s="439">
        <f t="shared" si="1"/>
        <v>6825</v>
      </c>
    </row>
    <row r="15" spans="1:12" ht="23.25">
      <c r="A15" s="721"/>
      <c r="B15" s="463" t="s">
        <v>1741</v>
      </c>
      <c r="C15" s="167" t="s">
        <v>550</v>
      </c>
      <c r="D15" s="3">
        <v>1100</v>
      </c>
      <c r="E15" s="12">
        <f>D15</f>
        <v>1100</v>
      </c>
      <c r="F15" s="182">
        <f>E15</f>
        <v>1100</v>
      </c>
      <c r="G15" s="182">
        <v>1100</v>
      </c>
      <c r="H15" s="182">
        <v>1100</v>
      </c>
      <c r="I15" s="416">
        <f t="shared" si="3"/>
        <v>1100</v>
      </c>
      <c r="J15" s="416">
        <v>1155</v>
      </c>
      <c r="K15" s="416">
        <v>1155</v>
      </c>
      <c r="L15" s="439">
        <f t="shared" si="1"/>
        <v>1155</v>
      </c>
    </row>
    <row r="16" spans="1:12" ht="23.25">
      <c r="A16" s="721"/>
      <c r="B16" s="463" t="s">
        <v>338</v>
      </c>
      <c r="C16" s="167" t="s">
        <v>550</v>
      </c>
      <c r="D16" s="3">
        <v>1650.0000000000002</v>
      </c>
      <c r="E16" s="12">
        <v>2000</v>
      </c>
      <c r="F16" s="182">
        <f t="shared" ref="F16:F31" si="4">E16</f>
        <v>2000</v>
      </c>
      <c r="G16" s="182">
        <v>2000</v>
      </c>
      <c r="H16" s="182">
        <v>2000</v>
      </c>
      <c r="I16" s="416">
        <f t="shared" si="3"/>
        <v>2000</v>
      </c>
      <c r="J16" s="416">
        <v>2100</v>
      </c>
      <c r="K16" s="416">
        <v>2100</v>
      </c>
      <c r="L16" s="439">
        <f t="shared" si="1"/>
        <v>2100</v>
      </c>
    </row>
    <row r="17" spans="1:12" ht="23.25">
      <c r="A17" s="721"/>
      <c r="B17" s="500" t="s">
        <v>1742</v>
      </c>
      <c r="C17" s="167" t="s">
        <v>550</v>
      </c>
      <c r="D17" s="3">
        <v>110.00000000000001</v>
      </c>
      <c r="E17" s="12">
        <f>D17</f>
        <v>110.00000000000001</v>
      </c>
      <c r="F17" s="182">
        <f t="shared" si="4"/>
        <v>110.00000000000001</v>
      </c>
      <c r="G17" s="182">
        <v>110.00000000000001</v>
      </c>
      <c r="H17" s="182">
        <v>110.00000000000001</v>
      </c>
      <c r="I17" s="416">
        <f t="shared" si="3"/>
        <v>110.00000000000001</v>
      </c>
      <c r="J17" s="416">
        <v>115</v>
      </c>
      <c r="K17" s="416">
        <v>115</v>
      </c>
      <c r="L17" s="439">
        <f t="shared" si="1"/>
        <v>115</v>
      </c>
    </row>
    <row r="18" spans="1:12" ht="23.25">
      <c r="A18" s="721"/>
      <c r="B18" s="531" t="s">
        <v>1743</v>
      </c>
      <c r="C18" s="167" t="s">
        <v>550</v>
      </c>
      <c r="D18" s="3"/>
      <c r="E18" s="12">
        <v>220</v>
      </c>
      <c r="F18" s="182">
        <f t="shared" si="4"/>
        <v>220</v>
      </c>
      <c r="G18" s="182">
        <v>220</v>
      </c>
      <c r="H18" s="182">
        <v>220</v>
      </c>
      <c r="I18" s="416">
        <f t="shared" si="3"/>
        <v>220</v>
      </c>
      <c r="J18" s="416">
        <v>231</v>
      </c>
      <c r="K18" s="416">
        <v>231</v>
      </c>
      <c r="L18" s="439">
        <f t="shared" si="1"/>
        <v>231</v>
      </c>
    </row>
    <row r="19" spans="1:12" ht="23.25">
      <c r="A19" s="721"/>
      <c r="B19" s="531" t="s">
        <v>1744</v>
      </c>
      <c r="C19" s="167" t="s">
        <v>550</v>
      </c>
      <c r="D19" s="3"/>
      <c r="E19" s="12">
        <v>320</v>
      </c>
      <c r="F19" s="182">
        <f t="shared" si="4"/>
        <v>320</v>
      </c>
      <c r="G19" s="182">
        <v>320</v>
      </c>
      <c r="H19" s="182">
        <v>320</v>
      </c>
      <c r="I19" s="416">
        <f t="shared" si="3"/>
        <v>320</v>
      </c>
      <c r="J19" s="416">
        <v>336</v>
      </c>
      <c r="K19" s="416">
        <v>336</v>
      </c>
      <c r="L19" s="439">
        <f t="shared" si="1"/>
        <v>336</v>
      </c>
    </row>
    <row r="20" spans="1:12" ht="25.5">
      <c r="A20" s="721"/>
      <c r="B20" s="531" t="s">
        <v>1745</v>
      </c>
      <c r="C20" s="167" t="s">
        <v>550</v>
      </c>
      <c r="D20" s="3">
        <v>82.5</v>
      </c>
      <c r="E20" s="12">
        <f t="shared" ref="E20:E31" si="5">D20</f>
        <v>82.5</v>
      </c>
      <c r="F20" s="182">
        <f t="shared" si="4"/>
        <v>82.5</v>
      </c>
      <c r="G20" s="182">
        <v>82.5</v>
      </c>
      <c r="H20" s="182">
        <v>82.5</v>
      </c>
      <c r="I20" s="416">
        <f t="shared" si="3"/>
        <v>82.5</v>
      </c>
      <c r="J20" s="416">
        <v>86</v>
      </c>
      <c r="K20" s="416">
        <v>86</v>
      </c>
      <c r="L20" s="439">
        <f t="shared" si="1"/>
        <v>86</v>
      </c>
    </row>
    <row r="21" spans="1:12" ht="25.5">
      <c r="A21" s="721"/>
      <c r="B21" s="531" t="s">
        <v>1746</v>
      </c>
      <c r="C21" s="167" t="s">
        <v>550</v>
      </c>
      <c r="D21" s="3">
        <v>132</v>
      </c>
      <c r="E21" s="12">
        <f t="shared" si="5"/>
        <v>132</v>
      </c>
      <c r="F21" s="182">
        <f t="shared" si="4"/>
        <v>132</v>
      </c>
      <c r="G21" s="182">
        <v>132</v>
      </c>
      <c r="H21" s="182">
        <v>132</v>
      </c>
      <c r="I21" s="416">
        <f t="shared" si="3"/>
        <v>132</v>
      </c>
      <c r="J21" s="416">
        <v>138</v>
      </c>
      <c r="K21" s="416">
        <v>138</v>
      </c>
      <c r="L21" s="439">
        <f t="shared" si="1"/>
        <v>138</v>
      </c>
    </row>
    <row r="22" spans="1:12" ht="23.25">
      <c r="A22" s="721"/>
      <c r="B22" s="467" t="s">
        <v>90</v>
      </c>
      <c r="C22" s="466"/>
      <c r="D22" s="3"/>
      <c r="E22" s="12">
        <f t="shared" si="5"/>
        <v>0</v>
      </c>
      <c r="F22" s="182">
        <f t="shared" si="4"/>
        <v>0</v>
      </c>
      <c r="G22" s="182">
        <v>0</v>
      </c>
      <c r="H22" s="182">
        <v>0</v>
      </c>
      <c r="I22" s="416"/>
      <c r="J22" s="416">
        <v>0</v>
      </c>
      <c r="K22" s="416">
        <v>0</v>
      </c>
      <c r="L22" s="439">
        <f t="shared" si="1"/>
        <v>0</v>
      </c>
    </row>
    <row r="23" spans="1:12" ht="23.25">
      <c r="A23" s="721"/>
      <c r="B23" s="463" t="s">
        <v>1747</v>
      </c>
      <c r="C23" s="167" t="s">
        <v>550</v>
      </c>
      <c r="D23" s="3">
        <v>3000</v>
      </c>
      <c r="E23" s="12">
        <f t="shared" si="5"/>
        <v>3000</v>
      </c>
      <c r="F23" s="182">
        <f t="shared" si="4"/>
        <v>3000</v>
      </c>
      <c r="G23" s="182">
        <v>3000</v>
      </c>
      <c r="H23" s="182">
        <v>3000</v>
      </c>
      <c r="I23" s="416">
        <f t="shared" si="3"/>
        <v>3000</v>
      </c>
      <c r="J23" s="416">
        <v>3150</v>
      </c>
      <c r="K23" s="416">
        <v>3150</v>
      </c>
      <c r="L23" s="439">
        <f t="shared" si="1"/>
        <v>3150</v>
      </c>
    </row>
    <row r="24" spans="1:12" ht="23.25">
      <c r="A24" s="721"/>
      <c r="B24" s="463" t="s">
        <v>1748</v>
      </c>
      <c r="C24" s="167" t="s">
        <v>550</v>
      </c>
      <c r="D24" s="3">
        <v>3200</v>
      </c>
      <c r="E24" s="12">
        <f t="shared" si="5"/>
        <v>3200</v>
      </c>
      <c r="F24" s="182">
        <f t="shared" si="4"/>
        <v>3200</v>
      </c>
      <c r="G24" s="182">
        <v>3200</v>
      </c>
      <c r="H24" s="182">
        <v>3200</v>
      </c>
      <c r="I24" s="416">
        <f t="shared" si="3"/>
        <v>3200</v>
      </c>
      <c r="J24" s="416">
        <v>3360</v>
      </c>
      <c r="K24" s="416">
        <v>3360</v>
      </c>
      <c r="L24" s="439">
        <f t="shared" si="1"/>
        <v>3360</v>
      </c>
    </row>
    <row r="25" spans="1:12" ht="23.25">
      <c r="A25" s="721"/>
      <c r="B25" s="463" t="s">
        <v>1749</v>
      </c>
      <c r="C25" s="167" t="s">
        <v>550</v>
      </c>
      <c r="D25" s="3">
        <v>3500</v>
      </c>
      <c r="E25" s="12">
        <f t="shared" si="5"/>
        <v>3500</v>
      </c>
      <c r="F25" s="182">
        <f t="shared" si="4"/>
        <v>3500</v>
      </c>
      <c r="G25" s="182">
        <v>3500</v>
      </c>
      <c r="H25" s="182">
        <v>3500</v>
      </c>
      <c r="I25" s="416">
        <f t="shared" si="3"/>
        <v>3500</v>
      </c>
      <c r="J25" s="416">
        <v>3675</v>
      </c>
      <c r="K25" s="416">
        <v>3675</v>
      </c>
      <c r="L25" s="439">
        <f t="shared" si="1"/>
        <v>3675</v>
      </c>
    </row>
    <row r="26" spans="1:12" ht="23.25">
      <c r="A26" s="721"/>
      <c r="B26" s="463" t="s">
        <v>23</v>
      </c>
      <c r="C26" s="167" t="s">
        <v>550</v>
      </c>
      <c r="D26" s="3">
        <v>750</v>
      </c>
      <c r="E26" s="12">
        <f t="shared" si="5"/>
        <v>750</v>
      </c>
      <c r="F26" s="182">
        <f t="shared" si="4"/>
        <v>750</v>
      </c>
      <c r="G26" s="182">
        <v>750</v>
      </c>
      <c r="H26" s="182">
        <v>750</v>
      </c>
      <c r="I26" s="416">
        <f t="shared" si="3"/>
        <v>750</v>
      </c>
      <c r="J26" s="416">
        <v>787</v>
      </c>
      <c r="K26" s="416">
        <v>787</v>
      </c>
      <c r="L26" s="439">
        <f t="shared" si="1"/>
        <v>787</v>
      </c>
    </row>
    <row r="27" spans="1:12" ht="23.25">
      <c r="A27" s="721"/>
      <c r="B27" s="463" t="s">
        <v>1750</v>
      </c>
      <c r="C27" s="167" t="s">
        <v>550</v>
      </c>
      <c r="D27" s="3">
        <v>350</v>
      </c>
      <c r="E27" s="12">
        <f t="shared" si="5"/>
        <v>350</v>
      </c>
      <c r="F27" s="182">
        <f t="shared" si="4"/>
        <v>350</v>
      </c>
      <c r="G27" s="182">
        <v>350</v>
      </c>
      <c r="H27" s="182">
        <v>350</v>
      </c>
      <c r="I27" s="416">
        <f t="shared" si="3"/>
        <v>350</v>
      </c>
      <c r="J27" s="416">
        <v>367</v>
      </c>
      <c r="K27" s="416">
        <v>367</v>
      </c>
      <c r="L27" s="439">
        <f t="shared" si="1"/>
        <v>367</v>
      </c>
    </row>
    <row r="28" spans="1:12" ht="23.25">
      <c r="A28" s="721"/>
      <c r="B28" s="463" t="s">
        <v>1751</v>
      </c>
      <c r="C28" s="167" t="s">
        <v>550</v>
      </c>
      <c r="D28" s="3">
        <v>175</v>
      </c>
      <c r="E28" s="12">
        <f t="shared" si="5"/>
        <v>175</v>
      </c>
      <c r="F28" s="182">
        <f t="shared" si="4"/>
        <v>175</v>
      </c>
      <c r="G28" s="182">
        <v>175</v>
      </c>
      <c r="H28" s="182">
        <v>175</v>
      </c>
      <c r="I28" s="416">
        <f t="shared" si="3"/>
        <v>175</v>
      </c>
      <c r="J28" s="416">
        <v>183</v>
      </c>
      <c r="K28" s="416">
        <v>183</v>
      </c>
      <c r="L28" s="439">
        <f t="shared" si="1"/>
        <v>183</v>
      </c>
    </row>
    <row r="29" spans="1:12" ht="23.25">
      <c r="A29" s="721"/>
      <c r="B29" s="463" t="s">
        <v>1752</v>
      </c>
      <c r="C29" s="167" t="s">
        <v>550</v>
      </c>
      <c r="D29" s="3">
        <v>120</v>
      </c>
      <c r="E29" s="12">
        <f t="shared" si="5"/>
        <v>120</v>
      </c>
      <c r="F29" s="182">
        <f t="shared" si="4"/>
        <v>120</v>
      </c>
      <c r="G29" s="182">
        <v>120</v>
      </c>
      <c r="H29" s="182">
        <v>120</v>
      </c>
      <c r="I29" s="416">
        <f t="shared" si="3"/>
        <v>120</v>
      </c>
      <c r="J29" s="416">
        <v>126</v>
      </c>
      <c r="K29" s="416">
        <v>126</v>
      </c>
      <c r="L29" s="439">
        <f t="shared" si="1"/>
        <v>126</v>
      </c>
    </row>
    <row r="30" spans="1:12" ht="23.25">
      <c r="A30" s="721"/>
      <c r="B30" s="463" t="s">
        <v>318</v>
      </c>
      <c r="C30" s="167" t="s">
        <v>550</v>
      </c>
      <c r="D30" s="3">
        <v>275</v>
      </c>
      <c r="E30" s="12">
        <f t="shared" si="5"/>
        <v>275</v>
      </c>
      <c r="F30" s="182">
        <f t="shared" si="4"/>
        <v>275</v>
      </c>
      <c r="G30" s="182">
        <v>275</v>
      </c>
      <c r="H30" s="182">
        <v>275</v>
      </c>
      <c r="I30" s="416">
        <f t="shared" si="3"/>
        <v>275</v>
      </c>
      <c r="J30" s="416">
        <v>288</v>
      </c>
      <c r="K30" s="416">
        <v>288</v>
      </c>
      <c r="L30" s="439">
        <f t="shared" si="1"/>
        <v>288</v>
      </c>
    </row>
    <row r="31" spans="1:12" ht="23.25">
      <c r="A31" s="721"/>
      <c r="B31" s="463" t="s">
        <v>1753</v>
      </c>
      <c r="C31" s="167" t="s">
        <v>550</v>
      </c>
      <c r="D31" s="3">
        <v>400</v>
      </c>
      <c r="E31" s="12">
        <f t="shared" si="5"/>
        <v>400</v>
      </c>
      <c r="F31" s="182">
        <f t="shared" si="4"/>
        <v>400</v>
      </c>
      <c r="G31" s="182">
        <v>400</v>
      </c>
      <c r="H31" s="182">
        <v>400</v>
      </c>
      <c r="I31" s="416">
        <f t="shared" si="3"/>
        <v>400</v>
      </c>
      <c r="J31" s="416">
        <v>420</v>
      </c>
      <c r="K31" s="416">
        <v>420</v>
      </c>
      <c r="L31" s="439">
        <f t="shared" si="1"/>
        <v>420</v>
      </c>
    </row>
    <row r="32" spans="1:12" ht="23.25">
      <c r="A32" s="721"/>
      <c r="B32" s="328" t="s">
        <v>616</v>
      </c>
      <c r="C32" s="167" t="s">
        <v>550</v>
      </c>
      <c r="D32" s="138"/>
      <c r="E32" s="139"/>
      <c r="F32" s="182">
        <v>1200</v>
      </c>
      <c r="G32" s="182">
        <v>1200</v>
      </c>
      <c r="H32" s="182">
        <v>1200</v>
      </c>
      <c r="I32" s="416">
        <f t="shared" si="3"/>
        <v>1200</v>
      </c>
      <c r="J32" s="416">
        <v>1260</v>
      </c>
      <c r="K32" s="416">
        <v>1260</v>
      </c>
      <c r="L32" s="439">
        <f t="shared" si="1"/>
        <v>1260</v>
      </c>
    </row>
    <row r="33" spans="1:12" ht="23.25">
      <c r="A33" s="721"/>
      <c r="B33" s="328" t="s">
        <v>617</v>
      </c>
      <c r="C33" s="167" t="s">
        <v>550</v>
      </c>
      <c r="D33" s="138"/>
      <c r="E33" s="139"/>
      <c r="F33" s="182">
        <v>1650</v>
      </c>
      <c r="G33" s="182">
        <v>1650</v>
      </c>
      <c r="H33" s="182">
        <v>1650</v>
      </c>
      <c r="I33" s="416">
        <f t="shared" si="3"/>
        <v>1650</v>
      </c>
      <c r="J33" s="416">
        <v>1732</v>
      </c>
      <c r="K33" s="416">
        <v>1732</v>
      </c>
      <c r="L33" s="439">
        <f t="shared" si="1"/>
        <v>1732</v>
      </c>
    </row>
    <row r="34" spans="1:12" ht="23.25">
      <c r="A34" s="721"/>
      <c r="B34" s="328" t="s">
        <v>618</v>
      </c>
      <c r="C34" s="167" t="s">
        <v>550</v>
      </c>
      <c r="D34" s="138"/>
      <c r="E34" s="139"/>
      <c r="F34" s="182">
        <v>1650</v>
      </c>
      <c r="G34" s="182">
        <v>1650</v>
      </c>
      <c r="H34" s="182">
        <v>1650</v>
      </c>
      <c r="I34" s="416">
        <f t="shared" si="3"/>
        <v>1650</v>
      </c>
      <c r="J34" s="416">
        <v>1732</v>
      </c>
      <c r="K34" s="416">
        <v>1732</v>
      </c>
      <c r="L34" s="439">
        <f t="shared" si="1"/>
        <v>1732</v>
      </c>
    </row>
    <row r="35" spans="1:12" ht="23.25">
      <c r="A35" s="721"/>
      <c r="B35" s="328" t="s">
        <v>619</v>
      </c>
      <c r="C35" s="167" t="s">
        <v>550</v>
      </c>
      <c r="D35" s="138"/>
      <c r="E35" s="139"/>
      <c r="F35" s="182">
        <v>4850</v>
      </c>
      <c r="G35" s="182">
        <v>4850</v>
      </c>
      <c r="H35" s="182">
        <v>4850</v>
      </c>
      <c r="I35" s="416">
        <f t="shared" si="3"/>
        <v>4850</v>
      </c>
      <c r="J35" s="416">
        <v>5092</v>
      </c>
      <c r="K35" s="416">
        <v>5092</v>
      </c>
      <c r="L35" s="439">
        <f t="shared" si="1"/>
        <v>5092</v>
      </c>
    </row>
    <row r="36" spans="1:12" ht="23.25">
      <c r="A36" s="721"/>
      <c r="B36" s="328" t="s">
        <v>620</v>
      </c>
      <c r="C36" s="167" t="s">
        <v>550</v>
      </c>
      <c r="D36" s="138"/>
      <c r="E36" s="139"/>
      <c r="F36" s="182">
        <v>4850</v>
      </c>
      <c r="G36" s="182">
        <v>4850</v>
      </c>
      <c r="H36" s="182">
        <v>4850</v>
      </c>
      <c r="I36" s="416">
        <f t="shared" si="3"/>
        <v>4850</v>
      </c>
      <c r="J36" s="416">
        <v>5092</v>
      </c>
      <c r="K36" s="416">
        <v>5092</v>
      </c>
      <c r="L36" s="439">
        <f t="shared" si="1"/>
        <v>5092</v>
      </c>
    </row>
    <row r="37" spans="1:12" ht="23.25">
      <c r="A37" s="722">
        <f>A3+1</f>
        <v>2</v>
      </c>
      <c r="B37" s="467" t="s">
        <v>1754</v>
      </c>
      <c r="C37" s="466"/>
      <c r="D37" s="3"/>
      <c r="E37" s="12">
        <f>D37</f>
        <v>0</v>
      </c>
      <c r="F37" s="182">
        <f>E37</f>
        <v>0</v>
      </c>
      <c r="G37" s="182">
        <v>0</v>
      </c>
      <c r="H37" s="182">
        <v>0</v>
      </c>
      <c r="I37" s="416"/>
      <c r="J37" s="416">
        <v>0</v>
      </c>
      <c r="K37" s="416">
        <v>0</v>
      </c>
      <c r="L37" s="439">
        <f t="shared" si="1"/>
        <v>0</v>
      </c>
    </row>
    <row r="38" spans="1:12" ht="23.25">
      <c r="A38" s="723"/>
      <c r="B38" s="463" t="s">
        <v>1755</v>
      </c>
      <c r="C38" s="466"/>
      <c r="D38" s="3"/>
      <c r="E38" s="12">
        <f>D38</f>
        <v>0</v>
      </c>
      <c r="F38" s="182">
        <f>E38</f>
        <v>0</v>
      </c>
      <c r="G38" s="182">
        <v>0</v>
      </c>
      <c r="H38" s="182">
        <v>0</v>
      </c>
      <c r="I38" s="416"/>
      <c r="J38" s="416">
        <v>0</v>
      </c>
      <c r="K38" s="416">
        <v>0</v>
      </c>
      <c r="L38" s="439">
        <f t="shared" si="1"/>
        <v>0</v>
      </c>
    </row>
    <row r="39" spans="1:12" ht="39.75">
      <c r="A39" s="723"/>
      <c r="B39" s="531" t="s">
        <v>1756</v>
      </c>
      <c r="C39" s="466" t="s">
        <v>1757</v>
      </c>
      <c r="D39" s="3">
        <v>88</v>
      </c>
      <c r="E39" s="12">
        <f t="shared" ref="E39:E50" si="6">D39</f>
        <v>88</v>
      </c>
      <c r="F39" s="182">
        <v>880</v>
      </c>
      <c r="G39" s="182">
        <v>880</v>
      </c>
      <c r="H39" s="182">
        <v>880</v>
      </c>
      <c r="I39" s="416">
        <f t="shared" si="3"/>
        <v>880</v>
      </c>
      <c r="J39" s="416">
        <v>924</v>
      </c>
      <c r="K39" s="416">
        <v>924</v>
      </c>
      <c r="L39" s="439">
        <f t="shared" si="1"/>
        <v>924</v>
      </c>
    </row>
    <row r="40" spans="1:12" ht="39.75">
      <c r="A40" s="723"/>
      <c r="B40" s="531" t="s">
        <v>1758</v>
      </c>
      <c r="C40" s="466" t="s">
        <v>1757</v>
      </c>
      <c r="D40" s="3">
        <v>1045</v>
      </c>
      <c r="E40" s="12">
        <f t="shared" si="6"/>
        <v>1045</v>
      </c>
      <c r="F40" s="182">
        <f t="shared" ref="F40:F50" si="7">E40</f>
        <v>1045</v>
      </c>
      <c r="G40" s="182">
        <v>1045</v>
      </c>
      <c r="H40" s="182">
        <v>1045</v>
      </c>
      <c r="I40" s="416">
        <f t="shared" si="3"/>
        <v>1045</v>
      </c>
      <c r="J40" s="416">
        <v>1097</v>
      </c>
      <c r="K40" s="416">
        <v>1097</v>
      </c>
      <c r="L40" s="439">
        <f t="shared" si="1"/>
        <v>1097</v>
      </c>
    </row>
    <row r="41" spans="1:12" ht="23.25">
      <c r="A41" s="723"/>
      <c r="B41" s="531" t="s">
        <v>1759</v>
      </c>
      <c r="C41" s="466" t="s">
        <v>1760</v>
      </c>
      <c r="D41" s="3">
        <v>125</v>
      </c>
      <c r="E41" s="12">
        <f t="shared" si="6"/>
        <v>125</v>
      </c>
      <c r="F41" s="182">
        <f t="shared" si="7"/>
        <v>125</v>
      </c>
      <c r="G41" s="182">
        <v>125</v>
      </c>
      <c r="H41" s="182">
        <v>125</v>
      </c>
      <c r="I41" s="416">
        <f t="shared" si="3"/>
        <v>125</v>
      </c>
      <c r="J41" s="416">
        <v>131</v>
      </c>
      <c r="K41" s="416">
        <v>131</v>
      </c>
      <c r="L41" s="439">
        <f t="shared" si="1"/>
        <v>131</v>
      </c>
    </row>
    <row r="42" spans="1:12" ht="23.25">
      <c r="A42" s="723"/>
      <c r="B42" s="463" t="s">
        <v>1762</v>
      </c>
      <c r="C42" s="466" t="s">
        <v>19</v>
      </c>
      <c r="D42" s="3">
        <v>88</v>
      </c>
      <c r="E42" s="12">
        <f t="shared" si="6"/>
        <v>88</v>
      </c>
      <c r="F42" s="182">
        <f t="shared" si="7"/>
        <v>88</v>
      </c>
      <c r="G42" s="182">
        <v>88</v>
      </c>
      <c r="H42" s="182">
        <v>88</v>
      </c>
      <c r="I42" s="416">
        <f t="shared" si="3"/>
        <v>88</v>
      </c>
      <c r="J42" s="416">
        <v>92</v>
      </c>
      <c r="K42" s="416">
        <v>92</v>
      </c>
      <c r="L42" s="439">
        <f t="shared" si="1"/>
        <v>92</v>
      </c>
    </row>
    <row r="43" spans="1:12" ht="23.25">
      <c r="A43" s="723"/>
      <c r="B43" s="463" t="s">
        <v>1761</v>
      </c>
      <c r="C43" s="466" t="s">
        <v>19</v>
      </c>
      <c r="D43" s="3">
        <v>55.000000000000007</v>
      </c>
      <c r="E43" s="12">
        <f t="shared" si="6"/>
        <v>55.000000000000007</v>
      </c>
      <c r="F43" s="182">
        <f t="shared" si="7"/>
        <v>55.000000000000007</v>
      </c>
      <c r="G43" s="182">
        <v>55.000000000000007</v>
      </c>
      <c r="H43" s="182">
        <v>55.000000000000007</v>
      </c>
      <c r="I43" s="416">
        <f t="shared" si="3"/>
        <v>55.000000000000007</v>
      </c>
      <c r="J43" s="416">
        <v>57</v>
      </c>
      <c r="K43" s="416">
        <v>57</v>
      </c>
      <c r="L43" s="439">
        <f t="shared" si="1"/>
        <v>57</v>
      </c>
    </row>
    <row r="44" spans="1:12" ht="23.25">
      <c r="A44" s="723"/>
      <c r="B44" s="463" t="s">
        <v>1763</v>
      </c>
      <c r="C44" s="466" t="s">
        <v>19</v>
      </c>
      <c r="D44" s="3">
        <v>385.00000000000006</v>
      </c>
      <c r="E44" s="12">
        <f t="shared" si="6"/>
        <v>385.00000000000006</v>
      </c>
      <c r="F44" s="182">
        <f t="shared" si="7"/>
        <v>385.00000000000006</v>
      </c>
      <c r="G44" s="182">
        <v>385.00000000000006</v>
      </c>
      <c r="H44" s="182">
        <v>385.00000000000006</v>
      </c>
      <c r="I44" s="416">
        <f t="shared" si="3"/>
        <v>385.00000000000006</v>
      </c>
      <c r="J44" s="416">
        <v>404</v>
      </c>
      <c r="K44" s="416">
        <v>404</v>
      </c>
      <c r="L44" s="439">
        <f t="shared" si="1"/>
        <v>404</v>
      </c>
    </row>
    <row r="45" spans="1:12" ht="23.25">
      <c r="A45" s="723"/>
      <c r="B45" s="463" t="s">
        <v>1764</v>
      </c>
      <c r="C45" s="466" t="s">
        <v>91</v>
      </c>
      <c r="D45" s="3">
        <v>265</v>
      </c>
      <c r="E45" s="12">
        <f t="shared" si="6"/>
        <v>265</v>
      </c>
      <c r="F45" s="182">
        <f t="shared" si="7"/>
        <v>265</v>
      </c>
      <c r="G45" s="182">
        <v>265</v>
      </c>
      <c r="H45" s="182">
        <v>265</v>
      </c>
      <c r="I45" s="416">
        <f t="shared" si="3"/>
        <v>265</v>
      </c>
      <c r="J45" s="416">
        <v>278</v>
      </c>
      <c r="K45" s="416">
        <v>278</v>
      </c>
      <c r="L45" s="439">
        <f t="shared" si="1"/>
        <v>278</v>
      </c>
    </row>
    <row r="46" spans="1:12" ht="23.25">
      <c r="A46" s="723"/>
      <c r="B46" s="463" t="s">
        <v>182</v>
      </c>
      <c r="C46" s="466" t="s">
        <v>22</v>
      </c>
      <c r="D46" s="3">
        <v>38.5</v>
      </c>
      <c r="E46" s="12">
        <f t="shared" si="6"/>
        <v>38.5</v>
      </c>
      <c r="F46" s="182">
        <f t="shared" si="7"/>
        <v>38.5</v>
      </c>
      <c r="G46" s="182">
        <v>38.5</v>
      </c>
      <c r="H46" s="182">
        <v>38.5</v>
      </c>
      <c r="I46" s="416">
        <f t="shared" si="3"/>
        <v>38.5</v>
      </c>
      <c r="J46" s="416">
        <v>40</v>
      </c>
      <c r="K46" s="416">
        <v>40</v>
      </c>
      <c r="L46" s="439">
        <f t="shared" si="1"/>
        <v>40</v>
      </c>
    </row>
    <row r="47" spans="1:12" ht="23.25">
      <c r="A47" s="723"/>
      <c r="B47" s="463" t="s">
        <v>183</v>
      </c>
      <c r="C47" s="466" t="s">
        <v>22</v>
      </c>
      <c r="D47" s="3">
        <v>18</v>
      </c>
      <c r="E47" s="12">
        <f t="shared" si="6"/>
        <v>18</v>
      </c>
      <c r="F47" s="182">
        <f t="shared" si="7"/>
        <v>18</v>
      </c>
      <c r="G47" s="182">
        <v>18</v>
      </c>
      <c r="H47" s="182">
        <v>18</v>
      </c>
      <c r="I47" s="416">
        <f t="shared" si="3"/>
        <v>18</v>
      </c>
      <c r="J47" s="416">
        <v>18</v>
      </c>
      <c r="K47" s="416">
        <v>18</v>
      </c>
      <c r="L47" s="439">
        <f t="shared" si="1"/>
        <v>18</v>
      </c>
    </row>
    <row r="48" spans="1:12" ht="23.25">
      <c r="A48" s="723"/>
      <c r="B48" s="463" t="s">
        <v>1765</v>
      </c>
      <c r="C48" s="466" t="s">
        <v>22</v>
      </c>
      <c r="D48" s="3">
        <v>60.500000000000014</v>
      </c>
      <c r="E48" s="12">
        <f t="shared" si="6"/>
        <v>60.500000000000014</v>
      </c>
      <c r="F48" s="182">
        <f t="shared" si="7"/>
        <v>60.500000000000014</v>
      </c>
      <c r="G48" s="182">
        <v>60.500000000000014</v>
      </c>
      <c r="H48" s="182">
        <v>60.500000000000014</v>
      </c>
      <c r="I48" s="416">
        <f t="shared" si="3"/>
        <v>60.500000000000014</v>
      </c>
      <c r="J48" s="416">
        <v>63</v>
      </c>
      <c r="K48" s="416">
        <v>63</v>
      </c>
      <c r="L48" s="439">
        <f t="shared" si="1"/>
        <v>63</v>
      </c>
    </row>
    <row r="49" spans="1:12" ht="23.25">
      <c r="A49" s="724"/>
      <c r="B49" s="463" t="s">
        <v>1766</v>
      </c>
      <c r="C49" s="466" t="s">
        <v>22</v>
      </c>
      <c r="D49" s="3">
        <v>67.5</v>
      </c>
      <c r="E49" s="12">
        <f t="shared" si="6"/>
        <v>67.5</v>
      </c>
      <c r="F49" s="182">
        <f t="shared" si="7"/>
        <v>67.5</v>
      </c>
      <c r="G49" s="182">
        <v>67.5</v>
      </c>
      <c r="H49" s="182">
        <v>67.5</v>
      </c>
      <c r="I49" s="416">
        <f t="shared" si="3"/>
        <v>67.5</v>
      </c>
      <c r="J49" s="416">
        <v>70</v>
      </c>
      <c r="K49" s="416">
        <v>70</v>
      </c>
      <c r="L49" s="439">
        <f t="shared" si="1"/>
        <v>70</v>
      </c>
    </row>
    <row r="50" spans="1:12" ht="23.25">
      <c r="A50" s="173">
        <f>A37+1</f>
        <v>3</v>
      </c>
      <c r="B50" s="463" t="s">
        <v>1767</v>
      </c>
      <c r="C50" s="466" t="s">
        <v>89</v>
      </c>
      <c r="D50" s="3">
        <v>9000</v>
      </c>
      <c r="E50" s="12">
        <f t="shared" si="6"/>
        <v>9000</v>
      </c>
      <c r="F50" s="182">
        <f t="shared" si="7"/>
        <v>9000</v>
      </c>
      <c r="G50" s="182">
        <v>9000</v>
      </c>
      <c r="H50" s="182">
        <v>9000</v>
      </c>
      <c r="I50" s="416">
        <f t="shared" si="3"/>
        <v>9000</v>
      </c>
      <c r="J50" s="416">
        <v>9450</v>
      </c>
      <c r="K50" s="416">
        <v>9450</v>
      </c>
      <c r="L50" s="439">
        <f t="shared" si="1"/>
        <v>9450</v>
      </c>
    </row>
    <row r="51" spans="1:12" ht="23.25">
      <c r="A51" s="173">
        <f>A50+1</f>
        <v>4</v>
      </c>
      <c r="B51" s="508" t="s">
        <v>1768</v>
      </c>
      <c r="C51" s="506" t="s">
        <v>1147</v>
      </c>
      <c r="D51" s="4"/>
      <c r="E51" s="7"/>
      <c r="F51" s="181"/>
      <c r="G51" s="182">
        <v>19000</v>
      </c>
      <c r="H51" s="182">
        <v>19000</v>
      </c>
      <c r="I51" s="416">
        <f t="shared" si="3"/>
        <v>19000</v>
      </c>
      <c r="J51" s="416">
        <v>19950</v>
      </c>
      <c r="K51" s="416">
        <v>19950</v>
      </c>
      <c r="L51" s="439">
        <f t="shared" si="1"/>
        <v>19950</v>
      </c>
    </row>
    <row r="52" spans="1:12" ht="23.25">
      <c r="A52" s="173">
        <f>A51+1</f>
        <v>5</v>
      </c>
      <c r="B52" s="291" t="s">
        <v>1148</v>
      </c>
      <c r="C52" s="52"/>
      <c r="D52" s="4"/>
      <c r="E52" s="7"/>
      <c r="F52" s="181"/>
      <c r="G52" s="182"/>
      <c r="H52" s="182"/>
      <c r="I52" s="416"/>
      <c r="J52" s="416"/>
      <c r="K52" s="416"/>
      <c r="L52" s="439">
        <f t="shared" si="1"/>
        <v>0</v>
      </c>
    </row>
    <row r="53" spans="1:12" ht="23.25">
      <c r="A53" s="173">
        <f>A52+0.1</f>
        <v>5.0999999999999996</v>
      </c>
      <c r="B53" s="590" t="s">
        <v>1149</v>
      </c>
      <c r="C53" s="292" t="s">
        <v>1159</v>
      </c>
      <c r="D53" s="4"/>
      <c r="E53" s="7"/>
      <c r="F53" s="181"/>
      <c r="G53" s="182">
        <v>500</v>
      </c>
      <c r="H53" s="182">
        <v>500</v>
      </c>
      <c r="I53" s="416">
        <f t="shared" si="3"/>
        <v>500</v>
      </c>
      <c r="J53" s="416">
        <v>525</v>
      </c>
      <c r="K53" s="416">
        <v>525</v>
      </c>
      <c r="L53" s="439">
        <f t="shared" si="1"/>
        <v>525</v>
      </c>
    </row>
    <row r="54" spans="1:12" ht="23.25">
      <c r="A54" s="173">
        <f>A53+0.1</f>
        <v>5.1999999999999993</v>
      </c>
      <c r="B54" s="590" t="s">
        <v>1150</v>
      </c>
      <c r="C54" s="292" t="s">
        <v>1159</v>
      </c>
      <c r="D54" s="4"/>
      <c r="E54" s="7"/>
      <c r="F54" s="181"/>
      <c r="G54" s="182">
        <v>1000</v>
      </c>
      <c r="H54" s="182">
        <v>1000</v>
      </c>
      <c r="I54" s="416">
        <f t="shared" si="3"/>
        <v>1000</v>
      </c>
      <c r="J54" s="416">
        <v>1050</v>
      </c>
      <c r="K54" s="416">
        <v>1050</v>
      </c>
      <c r="L54" s="439">
        <f t="shared" si="1"/>
        <v>1050</v>
      </c>
    </row>
    <row r="55" spans="1:12" ht="23.25">
      <c r="A55" s="173">
        <f t="shared" ref="A55:A60" si="8">A54+0.1</f>
        <v>5.2999999999999989</v>
      </c>
      <c r="B55" s="590" t="s">
        <v>1151</v>
      </c>
      <c r="C55" s="292" t="s">
        <v>1159</v>
      </c>
      <c r="D55" s="4"/>
      <c r="E55" s="7"/>
      <c r="F55" s="181"/>
      <c r="G55" s="182">
        <v>1500</v>
      </c>
      <c r="H55" s="182">
        <v>1500</v>
      </c>
      <c r="I55" s="416">
        <f t="shared" si="3"/>
        <v>1500</v>
      </c>
      <c r="J55" s="416">
        <v>1575</v>
      </c>
      <c r="K55" s="416">
        <v>1575</v>
      </c>
      <c r="L55" s="439">
        <f t="shared" si="1"/>
        <v>1575</v>
      </c>
    </row>
    <row r="56" spans="1:12" ht="23.25">
      <c r="A56" s="173">
        <f t="shared" si="8"/>
        <v>5.3999999999999986</v>
      </c>
      <c r="B56" s="590" t="s">
        <v>1152</v>
      </c>
      <c r="C56" s="292" t="s">
        <v>1159</v>
      </c>
      <c r="D56" s="4"/>
      <c r="E56" s="7"/>
      <c r="F56" s="181"/>
      <c r="G56" s="182">
        <v>1900</v>
      </c>
      <c r="H56" s="182">
        <v>1900</v>
      </c>
      <c r="I56" s="416">
        <f t="shared" si="3"/>
        <v>1900</v>
      </c>
      <c r="J56" s="416">
        <v>1995</v>
      </c>
      <c r="K56" s="416">
        <v>1995</v>
      </c>
      <c r="L56" s="439">
        <f t="shared" si="1"/>
        <v>1995</v>
      </c>
    </row>
    <row r="57" spans="1:12" ht="23.25">
      <c r="A57" s="173">
        <f t="shared" si="8"/>
        <v>5.4999999999999982</v>
      </c>
      <c r="B57" s="590" t="s">
        <v>1153</v>
      </c>
      <c r="C57" s="292" t="s">
        <v>1159</v>
      </c>
      <c r="D57" s="4"/>
      <c r="E57" s="7"/>
      <c r="F57" s="181"/>
      <c r="G57" s="182">
        <v>3160</v>
      </c>
      <c r="H57" s="182">
        <v>3160</v>
      </c>
      <c r="I57" s="416">
        <f t="shared" si="3"/>
        <v>3160</v>
      </c>
      <c r="J57" s="416">
        <v>3318</v>
      </c>
      <c r="K57" s="416">
        <v>3318</v>
      </c>
      <c r="L57" s="439">
        <f t="shared" si="1"/>
        <v>3318</v>
      </c>
    </row>
    <row r="58" spans="1:12" ht="23.25">
      <c r="A58" s="173">
        <f t="shared" si="8"/>
        <v>5.5999999999999979</v>
      </c>
      <c r="B58" s="590" t="s">
        <v>1154</v>
      </c>
      <c r="C58" s="292" t="s">
        <v>1159</v>
      </c>
      <c r="D58" s="4"/>
      <c r="E58" s="7"/>
      <c r="F58" s="181"/>
      <c r="G58" s="182">
        <v>4070</v>
      </c>
      <c r="H58" s="182">
        <v>4070</v>
      </c>
      <c r="I58" s="416">
        <f t="shared" si="3"/>
        <v>4070</v>
      </c>
      <c r="J58" s="416">
        <v>4273</v>
      </c>
      <c r="K58" s="416">
        <v>4273</v>
      </c>
      <c r="L58" s="439">
        <f t="shared" si="1"/>
        <v>4273</v>
      </c>
    </row>
    <row r="59" spans="1:12" ht="23.25">
      <c r="A59" s="173">
        <f t="shared" si="8"/>
        <v>5.6999999999999975</v>
      </c>
      <c r="B59" s="590" t="s">
        <v>1155</v>
      </c>
      <c r="C59" s="292" t="s">
        <v>1159</v>
      </c>
      <c r="D59" s="4"/>
      <c r="E59" s="7"/>
      <c r="F59" s="181"/>
      <c r="G59" s="182">
        <v>4860</v>
      </c>
      <c r="H59" s="182">
        <v>4860</v>
      </c>
      <c r="I59" s="416">
        <f t="shared" si="3"/>
        <v>4860</v>
      </c>
      <c r="J59" s="416">
        <v>5103</v>
      </c>
      <c r="K59" s="416">
        <v>5103</v>
      </c>
      <c r="L59" s="439">
        <f t="shared" si="1"/>
        <v>5103</v>
      </c>
    </row>
    <row r="60" spans="1:12" ht="23.25">
      <c r="A60" s="173">
        <f t="shared" si="8"/>
        <v>5.7999999999999972</v>
      </c>
      <c r="B60" s="590" t="s">
        <v>1156</v>
      </c>
      <c r="C60" s="292" t="s">
        <v>1159</v>
      </c>
      <c r="D60" s="4"/>
      <c r="E60" s="7"/>
      <c r="F60" s="181"/>
      <c r="G60" s="182">
        <v>8370</v>
      </c>
      <c r="H60" s="182">
        <v>8370</v>
      </c>
      <c r="I60" s="416">
        <f t="shared" si="3"/>
        <v>8370</v>
      </c>
      <c r="J60" s="416">
        <v>8788</v>
      </c>
      <c r="K60" s="416">
        <v>8788</v>
      </c>
      <c r="L60" s="439">
        <f t="shared" si="1"/>
        <v>8788</v>
      </c>
    </row>
    <row r="61" spans="1:12" ht="23.25">
      <c r="A61" s="173">
        <f>A60+0.1</f>
        <v>5.8999999999999968</v>
      </c>
      <c r="B61" s="590" t="s">
        <v>1157</v>
      </c>
      <c r="C61" s="292" t="s">
        <v>1159</v>
      </c>
      <c r="D61" s="4"/>
      <c r="E61" s="7"/>
      <c r="F61" s="181"/>
      <c r="G61" s="182">
        <v>13875</v>
      </c>
      <c r="H61" s="182">
        <v>13875</v>
      </c>
      <c r="I61" s="416">
        <f t="shared" si="3"/>
        <v>13875</v>
      </c>
      <c r="J61" s="416">
        <v>14568</v>
      </c>
      <c r="K61" s="416">
        <v>14568</v>
      </c>
      <c r="L61" s="439">
        <f t="shared" si="1"/>
        <v>14568</v>
      </c>
    </row>
    <row r="62" spans="1:12" ht="23.25">
      <c r="A62" s="173">
        <f>A61+0.1</f>
        <v>5.9999999999999964</v>
      </c>
      <c r="B62" s="590" t="s">
        <v>1158</v>
      </c>
      <c r="C62" s="292" t="s">
        <v>1159</v>
      </c>
      <c r="D62" s="4"/>
      <c r="E62" s="7"/>
      <c r="F62" s="181"/>
      <c r="G62" s="182">
        <v>20900</v>
      </c>
      <c r="H62" s="182">
        <v>20900</v>
      </c>
      <c r="I62" s="416">
        <f t="shared" si="3"/>
        <v>20900</v>
      </c>
      <c r="J62" s="416">
        <v>21945</v>
      </c>
      <c r="K62" s="416">
        <v>21945</v>
      </c>
      <c r="L62" s="439">
        <f t="shared" si="1"/>
        <v>21945</v>
      </c>
    </row>
    <row r="63" spans="1:12" ht="24">
      <c r="A63" s="173">
        <f t="shared" ref="A63:A90" si="9">A62+0.1</f>
        <v>6.0999999999999961</v>
      </c>
      <c r="B63" s="591" t="s">
        <v>1398</v>
      </c>
      <c r="C63" s="379" t="s">
        <v>102</v>
      </c>
      <c r="D63" s="4"/>
      <c r="E63" s="4"/>
      <c r="F63" s="205"/>
      <c r="G63" s="181">
        <v>1690</v>
      </c>
      <c r="H63" s="4">
        <v>1690</v>
      </c>
      <c r="I63" s="416">
        <f t="shared" si="3"/>
        <v>1690</v>
      </c>
      <c r="J63" s="416">
        <v>1774</v>
      </c>
      <c r="K63" s="416">
        <v>1774</v>
      </c>
      <c r="L63" s="439">
        <f t="shared" si="1"/>
        <v>1774</v>
      </c>
    </row>
    <row r="64" spans="1:12" ht="24">
      <c r="A64" s="173">
        <f t="shared" si="9"/>
        <v>6.1999999999999957</v>
      </c>
      <c r="B64" s="591" t="s">
        <v>1399</v>
      </c>
      <c r="C64" s="379" t="s">
        <v>102</v>
      </c>
      <c r="D64" s="4"/>
      <c r="E64" s="4"/>
      <c r="F64" s="205"/>
      <c r="G64" s="181">
        <v>3559</v>
      </c>
      <c r="H64" s="4">
        <v>3559</v>
      </c>
      <c r="I64" s="416">
        <f t="shared" si="3"/>
        <v>3559</v>
      </c>
      <c r="J64" s="416">
        <v>3736</v>
      </c>
      <c r="K64" s="416">
        <v>3736</v>
      </c>
      <c r="L64" s="439">
        <f t="shared" si="1"/>
        <v>3736</v>
      </c>
    </row>
    <row r="65" spans="1:12" ht="23.25">
      <c r="A65" s="173">
        <f t="shared" si="9"/>
        <v>6.2999999999999954</v>
      </c>
      <c r="B65" s="591" t="s">
        <v>1400</v>
      </c>
      <c r="C65" s="379" t="s">
        <v>102</v>
      </c>
      <c r="D65" s="4"/>
      <c r="E65" s="4"/>
      <c r="F65" s="205"/>
      <c r="G65" s="181">
        <v>1973</v>
      </c>
      <c r="H65" s="4">
        <v>1973</v>
      </c>
      <c r="I65" s="416">
        <f t="shared" si="3"/>
        <v>1973</v>
      </c>
      <c r="J65" s="416">
        <v>2071</v>
      </c>
      <c r="K65" s="416">
        <v>2071</v>
      </c>
      <c r="L65" s="439">
        <f t="shared" si="1"/>
        <v>2071</v>
      </c>
    </row>
    <row r="66" spans="1:12" ht="23.25">
      <c r="A66" s="173">
        <f t="shared" si="9"/>
        <v>6.399999999999995</v>
      </c>
      <c r="B66" s="591" t="s">
        <v>1401</v>
      </c>
      <c r="C66" s="379" t="s">
        <v>102</v>
      </c>
      <c r="D66" s="4"/>
      <c r="E66" s="4"/>
      <c r="F66" s="205"/>
      <c r="G66" s="181">
        <v>2204</v>
      </c>
      <c r="H66" s="4">
        <v>2204</v>
      </c>
      <c r="I66" s="416">
        <f t="shared" si="3"/>
        <v>2204</v>
      </c>
      <c r="J66" s="416">
        <v>2314</v>
      </c>
      <c r="K66" s="416">
        <v>2314</v>
      </c>
      <c r="L66" s="439">
        <f t="shared" si="1"/>
        <v>2314</v>
      </c>
    </row>
    <row r="67" spans="1:12" ht="24">
      <c r="A67" s="173">
        <f t="shared" si="9"/>
        <v>6.4999999999999947</v>
      </c>
      <c r="B67" s="591" t="s">
        <v>1402</v>
      </c>
      <c r="C67" s="379" t="s">
        <v>102</v>
      </c>
      <c r="D67" s="4"/>
      <c r="E67" s="4"/>
      <c r="F67" s="205"/>
      <c r="G67" s="181">
        <v>2966</v>
      </c>
      <c r="H67" s="4">
        <v>2966</v>
      </c>
      <c r="I67" s="416">
        <f t="shared" si="3"/>
        <v>2966</v>
      </c>
      <c r="J67" s="416">
        <v>3114</v>
      </c>
      <c r="K67" s="416">
        <v>3114</v>
      </c>
      <c r="L67" s="439">
        <f t="shared" si="1"/>
        <v>3114</v>
      </c>
    </row>
    <row r="68" spans="1:12" ht="23.25">
      <c r="A68" s="173">
        <f t="shared" si="9"/>
        <v>6.5999999999999943</v>
      </c>
      <c r="B68" s="591" t="s">
        <v>1403</v>
      </c>
      <c r="C68" s="379" t="s">
        <v>1426</v>
      </c>
      <c r="D68" s="4"/>
      <c r="E68" s="4"/>
      <c r="F68" s="205"/>
      <c r="G68" s="181">
        <v>473</v>
      </c>
      <c r="H68" s="4">
        <v>473</v>
      </c>
      <c r="I68" s="416">
        <f t="shared" si="3"/>
        <v>473</v>
      </c>
      <c r="J68" s="416">
        <v>496</v>
      </c>
      <c r="K68" s="416">
        <v>496</v>
      </c>
      <c r="L68" s="439">
        <f t="shared" si="1"/>
        <v>496</v>
      </c>
    </row>
    <row r="69" spans="1:12" ht="23.25">
      <c r="A69" s="173">
        <f t="shared" si="9"/>
        <v>6.699999999999994</v>
      </c>
      <c r="B69" s="591" t="s">
        <v>1404</v>
      </c>
      <c r="C69" s="379" t="s">
        <v>1426</v>
      </c>
      <c r="D69" s="4"/>
      <c r="E69" s="4"/>
      <c r="F69" s="205"/>
      <c r="G69" s="181">
        <v>827</v>
      </c>
      <c r="H69" s="4">
        <v>827</v>
      </c>
      <c r="I69" s="416">
        <f t="shared" si="3"/>
        <v>827</v>
      </c>
      <c r="J69" s="416">
        <v>868</v>
      </c>
      <c r="K69" s="416">
        <v>868</v>
      </c>
      <c r="L69" s="439">
        <f t="shared" ref="L69:L90" si="10">TRUNC(I69*L$3)</f>
        <v>868</v>
      </c>
    </row>
    <row r="70" spans="1:12" ht="23.25">
      <c r="A70" s="173">
        <f t="shared" si="9"/>
        <v>6.7999999999999936</v>
      </c>
      <c r="B70" s="591" t="s">
        <v>1405</v>
      </c>
      <c r="C70" s="379" t="s">
        <v>1426</v>
      </c>
      <c r="D70" s="4"/>
      <c r="E70" s="4"/>
      <c r="F70" s="205"/>
      <c r="G70" s="181">
        <v>1157</v>
      </c>
      <c r="H70" s="4">
        <v>1157</v>
      </c>
      <c r="I70" s="416">
        <f t="shared" si="3"/>
        <v>1157</v>
      </c>
      <c r="J70" s="416">
        <v>1214</v>
      </c>
      <c r="K70" s="416">
        <v>1214</v>
      </c>
      <c r="L70" s="439">
        <f t="shared" si="10"/>
        <v>1214</v>
      </c>
    </row>
    <row r="71" spans="1:12" ht="23.25">
      <c r="A71" s="173">
        <f t="shared" si="9"/>
        <v>6.8999999999999932</v>
      </c>
      <c r="B71" s="591" t="s">
        <v>1406</v>
      </c>
      <c r="C71" s="379" t="s">
        <v>102</v>
      </c>
      <c r="D71" s="4"/>
      <c r="E71" s="4"/>
      <c r="F71" s="205"/>
      <c r="G71" s="181">
        <v>10914</v>
      </c>
      <c r="H71" s="4">
        <v>10914</v>
      </c>
      <c r="I71" s="416">
        <f t="shared" si="3"/>
        <v>10914</v>
      </c>
      <c r="J71" s="416">
        <v>11459</v>
      </c>
      <c r="K71" s="416">
        <v>11459</v>
      </c>
      <c r="L71" s="439">
        <f t="shared" si="10"/>
        <v>11459</v>
      </c>
    </row>
    <row r="72" spans="1:12" ht="23.25">
      <c r="A72" s="173">
        <f t="shared" si="9"/>
        <v>6.9999999999999929</v>
      </c>
      <c r="B72" s="591" t="s">
        <v>1407</v>
      </c>
      <c r="C72" s="379" t="s">
        <v>102</v>
      </c>
      <c r="D72" s="4"/>
      <c r="E72" s="4"/>
      <c r="F72" s="205"/>
      <c r="G72" s="181">
        <v>16826</v>
      </c>
      <c r="H72" s="4">
        <v>16826</v>
      </c>
      <c r="I72" s="416">
        <f t="shared" si="3"/>
        <v>16826</v>
      </c>
      <c r="J72" s="416">
        <v>17667</v>
      </c>
      <c r="K72" s="416">
        <v>17667</v>
      </c>
      <c r="L72" s="439">
        <f t="shared" si="10"/>
        <v>17667</v>
      </c>
    </row>
    <row r="73" spans="1:12" ht="23.25">
      <c r="A73" s="173">
        <f t="shared" si="9"/>
        <v>7.0999999999999925</v>
      </c>
      <c r="B73" s="591" t="s">
        <v>1408</v>
      </c>
      <c r="C73" s="379" t="s">
        <v>102</v>
      </c>
      <c r="D73" s="4"/>
      <c r="E73" s="4"/>
      <c r="F73" s="205"/>
      <c r="G73" s="181">
        <v>20919</v>
      </c>
      <c r="H73" s="4">
        <v>20919</v>
      </c>
      <c r="I73" s="416">
        <f t="shared" ref="I73:I90" si="11">H73</f>
        <v>20919</v>
      </c>
      <c r="J73" s="416">
        <v>21964</v>
      </c>
      <c r="K73" s="416">
        <v>21964</v>
      </c>
      <c r="L73" s="439">
        <f t="shared" si="10"/>
        <v>21964</v>
      </c>
    </row>
    <row r="74" spans="1:12" ht="23.25">
      <c r="A74" s="173">
        <f t="shared" si="9"/>
        <v>7.1999999999999922</v>
      </c>
      <c r="B74" s="591" t="s">
        <v>1409</v>
      </c>
      <c r="C74" s="379" t="s">
        <v>102</v>
      </c>
      <c r="D74" s="4"/>
      <c r="E74" s="4"/>
      <c r="F74" s="205"/>
      <c r="G74" s="181">
        <v>25011</v>
      </c>
      <c r="H74" s="4">
        <v>25011</v>
      </c>
      <c r="I74" s="416">
        <f t="shared" si="11"/>
        <v>25011</v>
      </c>
      <c r="J74" s="416">
        <v>26261</v>
      </c>
      <c r="K74" s="416">
        <v>26261</v>
      </c>
      <c r="L74" s="439">
        <f t="shared" si="10"/>
        <v>26261</v>
      </c>
    </row>
    <row r="75" spans="1:12" ht="23.25">
      <c r="A75" s="173">
        <f t="shared" si="9"/>
        <v>7.2999999999999918</v>
      </c>
      <c r="B75" s="591" t="s">
        <v>1410</v>
      </c>
      <c r="C75" s="379" t="s">
        <v>102</v>
      </c>
      <c r="D75" s="4"/>
      <c r="E75" s="4"/>
      <c r="F75" s="205"/>
      <c r="G75" s="181">
        <v>8200</v>
      </c>
      <c r="H75" s="4">
        <v>8200</v>
      </c>
      <c r="I75" s="416">
        <f t="shared" si="11"/>
        <v>8200</v>
      </c>
      <c r="J75" s="416">
        <v>8610</v>
      </c>
      <c r="K75" s="416">
        <v>8610</v>
      </c>
      <c r="L75" s="439">
        <f t="shared" si="10"/>
        <v>8610</v>
      </c>
    </row>
    <row r="76" spans="1:12" ht="23.25">
      <c r="A76" s="173">
        <f t="shared" si="9"/>
        <v>7.3999999999999915</v>
      </c>
      <c r="B76" s="591" t="s">
        <v>1411</v>
      </c>
      <c r="C76" s="379" t="s">
        <v>1427</v>
      </c>
      <c r="D76" s="4"/>
      <c r="E76" s="4"/>
      <c r="F76" s="205"/>
      <c r="G76" s="181">
        <v>5150</v>
      </c>
      <c r="H76" s="4">
        <v>5150</v>
      </c>
      <c r="I76" s="416">
        <f t="shared" si="11"/>
        <v>5150</v>
      </c>
      <c r="J76" s="416">
        <v>5407</v>
      </c>
      <c r="K76" s="416">
        <v>5407</v>
      </c>
      <c r="L76" s="439">
        <f t="shared" si="10"/>
        <v>5407</v>
      </c>
    </row>
    <row r="77" spans="1:12" ht="23.25">
      <c r="A77" s="173">
        <f t="shared" si="9"/>
        <v>7.4999999999999911</v>
      </c>
      <c r="B77" s="591" t="s">
        <v>1412</v>
      </c>
      <c r="C77" s="379" t="s">
        <v>1427</v>
      </c>
      <c r="D77" s="4"/>
      <c r="E77" s="4"/>
      <c r="F77" s="205"/>
      <c r="G77" s="181">
        <v>10300</v>
      </c>
      <c r="H77" s="4">
        <v>10300</v>
      </c>
      <c r="I77" s="416">
        <f t="shared" si="11"/>
        <v>10300</v>
      </c>
      <c r="J77" s="416">
        <v>10815</v>
      </c>
      <c r="K77" s="416">
        <v>10815</v>
      </c>
      <c r="L77" s="439">
        <f t="shared" si="10"/>
        <v>10815</v>
      </c>
    </row>
    <row r="78" spans="1:12" ht="23.25">
      <c r="A78" s="173">
        <f t="shared" si="9"/>
        <v>7.5999999999999908</v>
      </c>
      <c r="B78" s="591" t="s">
        <v>1413</v>
      </c>
      <c r="C78" s="379" t="s">
        <v>1427</v>
      </c>
      <c r="D78" s="4"/>
      <c r="E78" s="4"/>
      <c r="F78" s="205"/>
      <c r="G78" s="181">
        <v>20600</v>
      </c>
      <c r="H78" s="4">
        <v>20600</v>
      </c>
      <c r="I78" s="416">
        <f t="shared" si="11"/>
        <v>20600</v>
      </c>
      <c r="J78" s="416">
        <v>21630</v>
      </c>
      <c r="K78" s="416">
        <v>21630</v>
      </c>
      <c r="L78" s="439">
        <f t="shared" si="10"/>
        <v>21630</v>
      </c>
    </row>
    <row r="79" spans="1:12" ht="23.25">
      <c r="A79" s="173">
        <f t="shared" si="9"/>
        <v>7.6999999999999904</v>
      </c>
      <c r="B79" s="591" t="s">
        <v>1414</v>
      </c>
      <c r="C79" s="379"/>
      <c r="D79" s="4"/>
      <c r="E79" s="4"/>
      <c r="F79" s="205"/>
      <c r="G79" s="181"/>
      <c r="H79" s="4"/>
      <c r="I79" s="416"/>
      <c r="J79" s="416">
        <v>0</v>
      </c>
      <c r="K79" s="416">
        <v>0</v>
      </c>
      <c r="L79" s="439">
        <f t="shared" si="10"/>
        <v>0</v>
      </c>
    </row>
    <row r="80" spans="1:12" ht="23.25">
      <c r="A80" s="173">
        <f t="shared" si="9"/>
        <v>7.7999999999999901</v>
      </c>
      <c r="B80" s="591" t="s">
        <v>1415</v>
      </c>
      <c r="C80" s="379" t="s">
        <v>1427</v>
      </c>
      <c r="D80" s="4"/>
      <c r="E80" s="4"/>
      <c r="F80" s="205"/>
      <c r="G80" s="181">
        <v>5360</v>
      </c>
      <c r="H80" s="4">
        <v>5360</v>
      </c>
      <c r="I80" s="416">
        <f t="shared" si="11"/>
        <v>5360</v>
      </c>
      <c r="J80" s="416">
        <v>5628</v>
      </c>
      <c r="K80" s="416">
        <v>5628</v>
      </c>
      <c r="L80" s="439">
        <f t="shared" si="10"/>
        <v>5628</v>
      </c>
    </row>
    <row r="81" spans="1:12" ht="23.25">
      <c r="A81" s="173">
        <f t="shared" si="9"/>
        <v>7.8999999999999897</v>
      </c>
      <c r="B81" s="591" t="s">
        <v>1416</v>
      </c>
      <c r="C81" s="379" t="s">
        <v>1427</v>
      </c>
      <c r="D81" s="4"/>
      <c r="E81" s="4"/>
      <c r="F81" s="205"/>
      <c r="G81" s="181">
        <v>5613</v>
      </c>
      <c r="H81" s="4">
        <v>5613</v>
      </c>
      <c r="I81" s="416">
        <f t="shared" si="11"/>
        <v>5613</v>
      </c>
      <c r="J81" s="416">
        <v>5893</v>
      </c>
      <c r="K81" s="416">
        <v>5893</v>
      </c>
      <c r="L81" s="439">
        <f t="shared" si="10"/>
        <v>5893</v>
      </c>
    </row>
    <row r="82" spans="1:12" ht="23.25">
      <c r="A82" s="173">
        <f t="shared" si="9"/>
        <v>7.9999999999999893</v>
      </c>
      <c r="B82" s="591" t="s">
        <v>1417</v>
      </c>
      <c r="C82" s="379" t="s">
        <v>1427</v>
      </c>
      <c r="D82" s="4"/>
      <c r="E82" s="4"/>
      <c r="F82" s="205"/>
      <c r="G82" s="181">
        <v>7188</v>
      </c>
      <c r="H82" s="4">
        <v>7188</v>
      </c>
      <c r="I82" s="416">
        <f t="shared" si="11"/>
        <v>7188</v>
      </c>
      <c r="J82" s="416">
        <v>7547</v>
      </c>
      <c r="K82" s="416">
        <v>7547</v>
      </c>
      <c r="L82" s="439">
        <f t="shared" si="10"/>
        <v>7547</v>
      </c>
    </row>
    <row r="83" spans="1:12" ht="23.25">
      <c r="A83" s="173">
        <f t="shared" si="9"/>
        <v>8.099999999999989</v>
      </c>
      <c r="B83" s="591" t="s">
        <v>1418</v>
      </c>
      <c r="C83" s="379" t="s">
        <v>102</v>
      </c>
      <c r="D83" s="4"/>
      <c r="E83" s="4"/>
      <c r="F83" s="205"/>
      <c r="G83" s="181">
        <v>6062</v>
      </c>
      <c r="H83" s="4">
        <v>6062</v>
      </c>
      <c r="I83" s="416">
        <f t="shared" si="11"/>
        <v>6062</v>
      </c>
      <c r="J83" s="416">
        <v>6365</v>
      </c>
      <c r="K83" s="416">
        <v>6365</v>
      </c>
      <c r="L83" s="439">
        <f t="shared" si="10"/>
        <v>6365</v>
      </c>
    </row>
    <row r="84" spans="1:12" ht="23.25">
      <c r="A84" s="173">
        <f t="shared" si="9"/>
        <v>8.1999999999999886</v>
      </c>
      <c r="B84" s="591" t="s">
        <v>1419</v>
      </c>
      <c r="C84" s="379" t="s">
        <v>1427</v>
      </c>
      <c r="D84" s="4"/>
      <c r="E84" s="4"/>
      <c r="F84" s="205"/>
      <c r="G84" s="181">
        <v>906</v>
      </c>
      <c r="H84" s="4">
        <v>906</v>
      </c>
      <c r="I84" s="416">
        <f t="shared" si="11"/>
        <v>906</v>
      </c>
      <c r="J84" s="416">
        <v>951</v>
      </c>
      <c r="K84" s="416">
        <v>951</v>
      </c>
      <c r="L84" s="439">
        <f t="shared" si="10"/>
        <v>951</v>
      </c>
    </row>
    <row r="85" spans="1:12" ht="23.25">
      <c r="A85" s="173">
        <f t="shared" si="9"/>
        <v>8.2999999999999883</v>
      </c>
      <c r="B85" s="591" t="s">
        <v>1420</v>
      </c>
      <c r="C85" s="379" t="s">
        <v>1427</v>
      </c>
      <c r="D85" s="4"/>
      <c r="E85" s="4"/>
      <c r="F85" s="205"/>
      <c r="G85" s="181">
        <v>1020</v>
      </c>
      <c r="H85" s="4">
        <v>1020</v>
      </c>
      <c r="I85" s="416">
        <f t="shared" si="11"/>
        <v>1020</v>
      </c>
      <c r="J85" s="416">
        <v>1071</v>
      </c>
      <c r="K85" s="416">
        <v>1071</v>
      </c>
      <c r="L85" s="439">
        <f t="shared" si="10"/>
        <v>1071</v>
      </c>
    </row>
    <row r="86" spans="1:12" ht="23.25">
      <c r="A86" s="173">
        <f t="shared" si="9"/>
        <v>8.3999999999999879</v>
      </c>
      <c r="B86" s="591" t="s">
        <v>1421</v>
      </c>
      <c r="C86" s="379" t="s">
        <v>1427</v>
      </c>
      <c r="D86" s="4"/>
      <c r="E86" s="4"/>
      <c r="F86" s="205"/>
      <c r="G86" s="181">
        <v>647</v>
      </c>
      <c r="H86" s="4">
        <v>647</v>
      </c>
      <c r="I86" s="416">
        <f t="shared" si="11"/>
        <v>647</v>
      </c>
      <c r="J86" s="416">
        <v>679</v>
      </c>
      <c r="K86" s="416">
        <v>679</v>
      </c>
      <c r="L86" s="439">
        <f t="shared" si="10"/>
        <v>679</v>
      </c>
    </row>
    <row r="87" spans="1:12" ht="23.25">
      <c r="A87" s="173">
        <f t="shared" si="9"/>
        <v>8.4999999999999876</v>
      </c>
      <c r="B87" s="591" t="s">
        <v>1422</v>
      </c>
      <c r="C87" s="379" t="s">
        <v>1427</v>
      </c>
      <c r="D87" s="4"/>
      <c r="E87" s="4"/>
      <c r="F87" s="205"/>
      <c r="G87" s="181">
        <v>929</v>
      </c>
      <c r="H87" s="4">
        <v>929</v>
      </c>
      <c r="I87" s="416">
        <f t="shared" si="11"/>
        <v>929</v>
      </c>
      <c r="J87" s="416">
        <v>975</v>
      </c>
      <c r="K87" s="416">
        <v>975</v>
      </c>
      <c r="L87" s="439">
        <f t="shared" si="10"/>
        <v>975</v>
      </c>
    </row>
    <row r="88" spans="1:12" ht="23.25">
      <c r="A88" s="173">
        <f t="shared" si="9"/>
        <v>8.5999999999999872</v>
      </c>
      <c r="B88" s="591" t="s">
        <v>1423</v>
      </c>
      <c r="C88" s="378" t="s">
        <v>102</v>
      </c>
      <c r="D88" s="4"/>
      <c r="E88" s="7"/>
      <c r="F88" s="181"/>
      <c r="G88" s="181">
        <v>53000</v>
      </c>
      <c r="H88" s="4">
        <v>53000</v>
      </c>
      <c r="I88" s="416">
        <f t="shared" si="11"/>
        <v>53000</v>
      </c>
      <c r="J88" s="416">
        <v>55650</v>
      </c>
      <c r="K88" s="416">
        <v>55650</v>
      </c>
      <c r="L88" s="439">
        <f t="shared" si="10"/>
        <v>55650</v>
      </c>
    </row>
    <row r="89" spans="1:12" ht="23.25">
      <c r="A89" s="173">
        <f t="shared" si="9"/>
        <v>8.6999999999999869</v>
      </c>
      <c r="B89" s="591" t="s">
        <v>1424</v>
      </c>
      <c r="C89" s="378" t="s">
        <v>102</v>
      </c>
      <c r="D89" s="4"/>
      <c r="E89" s="7"/>
      <c r="F89" s="181"/>
      <c r="G89" s="181">
        <v>66250</v>
      </c>
      <c r="H89" s="4">
        <v>66250</v>
      </c>
      <c r="I89" s="416">
        <f t="shared" si="11"/>
        <v>66250</v>
      </c>
      <c r="J89" s="416">
        <v>69562</v>
      </c>
      <c r="K89" s="416">
        <v>69562</v>
      </c>
      <c r="L89" s="439">
        <f t="shared" si="10"/>
        <v>69562</v>
      </c>
    </row>
    <row r="90" spans="1:12" ht="24">
      <c r="A90" s="173">
        <f t="shared" si="9"/>
        <v>8.7999999999999865</v>
      </c>
      <c r="B90" s="591" t="s">
        <v>1425</v>
      </c>
      <c r="C90" s="378" t="s">
        <v>403</v>
      </c>
      <c r="D90" s="4"/>
      <c r="E90" s="7"/>
      <c r="F90" s="181"/>
      <c r="G90" s="4">
        <v>750</v>
      </c>
      <c r="H90" s="4">
        <v>750</v>
      </c>
      <c r="I90" s="416">
        <f t="shared" si="11"/>
        <v>750</v>
      </c>
      <c r="J90" s="416">
        <v>787</v>
      </c>
      <c r="K90" s="416">
        <v>787</v>
      </c>
      <c r="L90" s="439">
        <f t="shared" si="10"/>
        <v>787</v>
      </c>
    </row>
    <row r="91" spans="1:12">
      <c r="C91" s="1"/>
      <c r="E91" s="1"/>
      <c r="F91" s="1"/>
      <c r="G91" s="1"/>
    </row>
  </sheetData>
  <mergeCells count="3">
    <mergeCell ref="A3:A36"/>
    <mergeCell ref="A37:A49"/>
    <mergeCell ref="A1:K1"/>
  </mergeCells>
  <printOptions horizontalCentered="1"/>
  <pageMargins left="0.53" right="0.44685039399999998" top="0.68" bottom="0.65" header="0.33" footer="0.196850393700787"/>
  <pageSetup paperSize="9" scale="90" fitToWidth="0" orientation="portrait" horizontalDpi="4294967293" vertic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view="pageBreakPreview" zoomScale="120" zoomScaleSheetLayoutView="120" workbookViewId="0">
      <selection activeCell="H10" sqref="H10"/>
    </sheetView>
  </sheetViews>
  <sheetFormatPr defaultColWidth="9.140625" defaultRowHeight="12.75"/>
  <cols>
    <col min="1" max="1" width="5.7109375" style="174" bestFit="1" customWidth="1"/>
    <col min="2" max="2" width="42.42578125" style="1" bestFit="1" customWidth="1"/>
    <col min="3" max="3" width="7.42578125" style="172" bestFit="1" customWidth="1"/>
    <col min="4" max="4" width="17" style="1" hidden="1" customWidth="1"/>
    <col min="5" max="5" width="15.7109375" style="112" hidden="1" customWidth="1"/>
    <col min="6" max="6" width="15.5703125" style="184" hidden="1" customWidth="1"/>
    <col min="7" max="7" width="13.85546875" style="184" customWidth="1"/>
    <col min="8" max="11" width="9.140625" style="1" bestFit="1" customWidth="1"/>
    <col min="12" max="14" width="9.140625" style="1"/>
    <col min="15" max="15" width="11.28515625" style="1" bestFit="1" customWidth="1"/>
    <col min="16" max="16384" width="9.140625" style="1"/>
  </cols>
  <sheetData>
    <row r="1" spans="1:12" ht="26.25">
      <c r="A1" s="708" t="s">
        <v>2095</v>
      </c>
      <c r="B1" s="708"/>
      <c r="C1" s="708"/>
      <c r="D1" s="708"/>
      <c r="E1" s="708"/>
      <c r="F1" s="708"/>
      <c r="G1" s="708"/>
      <c r="H1" s="708"/>
      <c r="I1" s="708"/>
      <c r="J1" s="708"/>
      <c r="K1" s="580"/>
    </row>
    <row r="2" spans="1:12" ht="54">
      <c r="A2" s="499" t="s">
        <v>1547</v>
      </c>
      <c r="B2" s="452" t="s">
        <v>1769</v>
      </c>
      <c r="C2" s="503" t="s">
        <v>53</v>
      </c>
      <c r="D2" s="2" t="s">
        <v>434</v>
      </c>
      <c r="E2" s="97" t="s">
        <v>597</v>
      </c>
      <c r="F2" s="177" t="e">
        <f>Labour!#REF!</f>
        <v>#REF!</v>
      </c>
      <c r="G2" s="177" t="s">
        <v>1315</v>
      </c>
      <c r="H2" s="177" t="s">
        <v>1454</v>
      </c>
      <c r="I2" s="177" t="s">
        <v>1503</v>
      </c>
      <c r="J2" s="177" t="s">
        <v>1989</v>
      </c>
      <c r="K2" s="579" t="s">
        <v>2068</v>
      </c>
    </row>
    <row r="3" spans="1:12" ht="15">
      <c r="A3" s="197">
        <v>1</v>
      </c>
      <c r="B3" s="165" t="s">
        <v>681</v>
      </c>
      <c r="C3" s="52"/>
      <c r="D3" s="3"/>
      <c r="E3" s="12"/>
      <c r="F3" s="182">
        <f>E3</f>
        <v>0</v>
      </c>
      <c r="G3" s="182"/>
      <c r="H3" s="10"/>
      <c r="L3" s="563">
        <v>1.05</v>
      </c>
    </row>
    <row r="4" spans="1:12" ht="23.25">
      <c r="A4" s="197">
        <f>A3+0.1</f>
        <v>1.1000000000000001</v>
      </c>
      <c r="B4" s="501" t="s">
        <v>675</v>
      </c>
      <c r="C4" s="466" t="s">
        <v>15</v>
      </c>
      <c r="D4" s="3">
        <v>22</v>
      </c>
      <c r="E4" s="12">
        <v>25</v>
      </c>
      <c r="F4" s="182">
        <f>E4</f>
        <v>25</v>
      </c>
      <c r="G4" s="583">
        <v>30</v>
      </c>
      <c r="H4" s="182">
        <v>30</v>
      </c>
      <c r="I4" s="182">
        <v>30</v>
      </c>
      <c r="J4" s="182">
        <v>31</v>
      </c>
      <c r="K4" s="182">
        <v>31</v>
      </c>
      <c r="L4" s="439">
        <f>TRUNC(I4*L$3)</f>
        <v>31</v>
      </c>
    </row>
    <row r="5" spans="1:12" ht="25.5">
      <c r="A5" s="197">
        <f>A4+0.1</f>
        <v>1.2000000000000002</v>
      </c>
      <c r="B5" s="165" t="s">
        <v>676</v>
      </c>
      <c r="C5" s="167" t="s">
        <v>677</v>
      </c>
      <c r="D5" s="3"/>
      <c r="E5" s="12"/>
      <c r="F5" s="182"/>
      <c r="G5" s="583">
        <v>600</v>
      </c>
      <c r="H5" s="182">
        <v>600</v>
      </c>
      <c r="I5" s="182">
        <f t="shared" ref="I5:I22" si="0">H5*1.025</f>
        <v>615</v>
      </c>
      <c r="J5" s="182">
        <v>645</v>
      </c>
      <c r="K5" s="182">
        <v>645</v>
      </c>
      <c r="L5" s="439">
        <f t="shared" ref="L5:L41" si="1">TRUNC(I5*L$3)</f>
        <v>645</v>
      </c>
    </row>
    <row r="6" spans="1:12" ht="36">
      <c r="A6" s="197">
        <f>A5+0.1</f>
        <v>1.3000000000000003</v>
      </c>
      <c r="B6" s="199" t="s">
        <v>678</v>
      </c>
      <c r="C6" s="167" t="s">
        <v>679</v>
      </c>
      <c r="D6" s="3"/>
      <c r="E6" s="12"/>
      <c r="F6" s="182"/>
      <c r="G6" s="583">
        <v>65</v>
      </c>
      <c r="H6" s="182">
        <v>65</v>
      </c>
      <c r="I6" s="182">
        <v>66</v>
      </c>
      <c r="J6" s="182">
        <v>69</v>
      </c>
      <c r="K6" s="182">
        <v>69</v>
      </c>
      <c r="L6" s="439">
        <f t="shared" si="1"/>
        <v>69</v>
      </c>
    </row>
    <row r="7" spans="1:12" ht="23.25">
      <c r="A7" s="197">
        <f>A6+0.1</f>
        <v>1.4000000000000004</v>
      </c>
      <c r="B7" s="199" t="s">
        <v>680</v>
      </c>
      <c r="C7" s="167" t="s">
        <v>677</v>
      </c>
      <c r="D7" s="3"/>
      <c r="E7" s="12"/>
      <c r="F7" s="182"/>
      <c r="G7" s="583">
        <v>210</v>
      </c>
      <c r="H7" s="182">
        <v>210</v>
      </c>
      <c r="I7" s="182">
        <v>220</v>
      </c>
      <c r="J7" s="182">
        <v>231</v>
      </c>
      <c r="K7" s="182">
        <v>231</v>
      </c>
      <c r="L7" s="439">
        <f t="shared" si="1"/>
        <v>231</v>
      </c>
    </row>
    <row r="8" spans="1:12" ht="23.25">
      <c r="A8" s="197">
        <v>2</v>
      </c>
      <c r="B8" s="201" t="s">
        <v>682</v>
      </c>
      <c r="C8" s="206"/>
      <c r="D8" s="3"/>
      <c r="E8" s="12"/>
      <c r="F8" s="182"/>
      <c r="G8" s="209"/>
      <c r="H8" s="182"/>
      <c r="I8" s="430"/>
      <c r="J8" s="430">
        <v>0</v>
      </c>
      <c r="K8" s="430">
        <v>0</v>
      </c>
      <c r="L8" s="439">
        <f t="shared" si="1"/>
        <v>0</v>
      </c>
    </row>
    <row r="9" spans="1:12" ht="23.25">
      <c r="A9" s="197">
        <f>A8+0.1</f>
        <v>2.1</v>
      </c>
      <c r="B9" s="202" t="s">
        <v>683</v>
      </c>
      <c r="C9" s="206" t="s">
        <v>714</v>
      </c>
      <c r="D9" s="3"/>
      <c r="E9" s="12"/>
      <c r="F9" s="182"/>
      <c r="G9" s="209">
        <v>900</v>
      </c>
      <c r="H9" s="182">
        <v>900</v>
      </c>
      <c r="I9" s="182">
        <v>900</v>
      </c>
      <c r="J9" s="182">
        <v>945</v>
      </c>
      <c r="K9" s="182">
        <v>945</v>
      </c>
      <c r="L9" s="439">
        <f t="shared" si="1"/>
        <v>945</v>
      </c>
    </row>
    <row r="10" spans="1:12" ht="23.25">
      <c r="A10" s="197">
        <f>A9+0.1</f>
        <v>2.2000000000000002</v>
      </c>
      <c r="B10" s="202" t="s">
        <v>684</v>
      </c>
      <c r="C10" s="206" t="s">
        <v>714</v>
      </c>
      <c r="D10" s="3">
        <v>55.000000000000007</v>
      </c>
      <c r="E10" s="12">
        <f t="shared" ref="E10:F12" si="2">D10</f>
        <v>55.000000000000007</v>
      </c>
      <c r="F10" s="182">
        <f t="shared" si="2"/>
        <v>55.000000000000007</v>
      </c>
      <c r="G10" s="209">
        <v>500</v>
      </c>
      <c r="H10" s="182">
        <v>500</v>
      </c>
      <c r="I10" s="182">
        <v>500</v>
      </c>
      <c r="J10" s="182">
        <v>525</v>
      </c>
      <c r="K10" s="182">
        <v>525</v>
      </c>
      <c r="L10" s="439">
        <f t="shared" si="1"/>
        <v>525</v>
      </c>
    </row>
    <row r="11" spans="1:12" ht="23.25">
      <c r="A11" s="197">
        <f>A10+0.1</f>
        <v>2.3000000000000003</v>
      </c>
      <c r="B11" s="202" t="s">
        <v>685</v>
      </c>
      <c r="C11" s="206" t="s">
        <v>714</v>
      </c>
      <c r="D11" s="3">
        <v>1320</v>
      </c>
      <c r="E11" s="12">
        <f t="shared" si="2"/>
        <v>1320</v>
      </c>
      <c r="F11" s="182">
        <f t="shared" si="2"/>
        <v>1320</v>
      </c>
      <c r="G11" s="209">
        <v>250</v>
      </c>
      <c r="H11" s="182">
        <v>250</v>
      </c>
      <c r="I11" s="182">
        <v>250</v>
      </c>
      <c r="J11" s="182">
        <v>262</v>
      </c>
      <c r="K11" s="182">
        <v>262</v>
      </c>
      <c r="L11" s="439">
        <f t="shared" si="1"/>
        <v>262</v>
      </c>
    </row>
    <row r="12" spans="1:12" ht="23.25">
      <c r="A12" s="197">
        <f>A11+0.1</f>
        <v>2.4000000000000004</v>
      </c>
      <c r="B12" s="202" t="s">
        <v>686</v>
      </c>
      <c r="C12" s="206" t="s">
        <v>715</v>
      </c>
      <c r="D12" s="3">
        <v>33</v>
      </c>
      <c r="E12" s="12">
        <f t="shared" si="2"/>
        <v>33</v>
      </c>
      <c r="F12" s="182">
        <f t="shared" si="2"/>
        <v>33</v>
      </c>
      <c r="G12" s="209">
        <v>125</v>
      </c>
      <c r="H12" s="182">
        <v>125</v>
      </c>
      <c r="I12" s="182">
        <v>125</v>
      </c>
      <c r="J12" s="182">
        <v>131</v>
      </c>
      <c r="K12" s="182">
        <v>131</v>
      </c>
      <c r="L12" s="439">
        <f t="shared" si="1"/>
        <v>131</v>
      </c>
    </row>
    <row r="13" spans="1:12" ht="23.25">
      <c r="A13" s="197">
        <f>A12+0.1</f>
        <v>2.5000000000000004</v>
      </c>
      <c r="B13" s="202" t="s">
        <v>687</v>
      </c>
      <c r="C13" s="206" t="s">
        <v>714</v>
      </c>
      <c r="D13" s="3">
        <v>302.5</v>
      </c>
      <c r="E13" s="12">
        <v>305</v>
      </c>
      <c r="F13" s="182">
        <v>345</v>
      </c>
      <c r="G13" s="209">
        <v>160</v>
      </c>
      <c r="H13" s="182">
        <v>160</v>
      </c>
      <c r="I13" s="182">
        <v>160</v>
      </c>
      <c r="J13" s="182">
        <v>168</v>
      </c>
      <c r="K13" s="182">
        <v>168</v>
      </c>
      <c r="L13" s="439">
        <f t="shared" si="1"/>
        <v>168</v>
      </c>
    </row>
    <row r="14" spans="1:12" ht="23.25">
      <c r="A14" s="197">
        <f>A8+1</f>
        <v>3</v>
      </c>
      <c r="B14" s="201" t="s">
        <v>688</v>
      </c>
      <c r="C14" s="206"/>
      <c r="D14" s="5">
        <v>467.5</v>
      </c>
      <c r="E14" s="12">
        <f>D14</f>
        <v>467.5</v>
      </c>
      <c r="F14" s="182">
        <f>E14</f>
        <v>467.5</v>
      </c>
      <c r="G14" s="209"/>
      <c r="H14" s="182"/>
      <c r="I14" s="430"/>
      <c r="J14" s="430">
        <v>0</v>
      </c>
      <c r="K14" s="430">
        <v>0</v>
      </c>
      <c r="L14" s="439">
        <f t="shared" si="1"/>
        <v>0</v>
      </c>
    </row>
    <row r="15" spans="1:12" ht="23.25">
      <c r="A15" s="197">
        <f>A14+0.1</f>
        <v>3.1</v>
      </c>
      <c r="B15" s="202" t="s">
        <v>689</v>
      </c>
      <c r="C15" s="206" t="s">
        <v>714</v>
      </c>
      <c r="D15" s="5">
        <v>550</v>
      </c>
      <c r="E15" s="12">
        <f>D15</f>
        <v>550</v>
      </c>
      <c r="F15" s="182">
        <f>E15</f>
        <v>550</v>
      </c>
      <c r="G15" s="209">
        <v>500</v>
      </c>
      <c r="H15" s="182">
        <v>500</v>
      </c>
      <c r="I15" s="182">
        <f t="shared" si="0"/>
        <v>512.5</v>
      </c>
      <c r="J15" s="182">
        <v>538</v>
      </c>
      <c r="K15" s="182">
        <v>538</v>
      </c>
      <c r="L15" s="439">
        <f t="shared" si="1"/>
        <v>538</v>
      </c>
    </row>
    <row r="16" spans="1:12" ht="23.25">
      <c r="A16" s="197">
        <f>A15+0.1</f>
        <v>3.2</v>
      </c>
      <c r="B16" s="202" t="s">
        <v>690</v>
      </c>
      <c r="C16" s="206" t="s">
        <v>714</v>
      </c>
      <c r="D16" s="5">
        <v>49.500000000000007</v>
      </c>
      <c r="E16" s="12">
        <v>53</v>
      </c>
      <c r="F16" s="182">
        <f t="shared" ref="F16:F28" si="3">E16</f>
        <v>53</v>
      </c>
      <c r="G16" s="209">
        <v>480</v>
      </c>
      <c r="H16" s="182">
        <v>480</v>
      </c>
      <c r="I16" s="182">
        <f t="shared" si="0"/>
        <v>491.99999999999994</v>
      </c>
      <c r="J16" s="182">
        <v>516</v>
      </c>
      <c r="K16" s="182">
        <v>516</v>
      </c>
      <c r="L16" s="439">
        <f t="shared" si="1"/>
        <v>516</v>
      </c>
    </row>
    <row r="17" spans="1:12" ht="23.25">
      <c r="A17" s="197">
        <f>A16+0.1</f>
        <v>3.3000000000000003</v>
      </c>
      <c r="B17" s="202" t="s">
        <v>691</v>
      </c>
      <c r="C17" s="206" t="s">
        <v>714</v>
      </c>
      <c r="D17" s="5">
        <v>121.00000000000001</v>
      </c>
      <c r="E17" s="12">
        <v>150</v>
      </c>
      <c r="F17" s="182">
        <f t="shared" si="3"/>
        <v>150</v>
      </c>
      <c r="G17" s="209">
        <v>650</v>
      </c>
      <c r="H17" s="182">
        <v>650</v>
      </c>
      <c r="I17" s="182">
        <f t="shared" si="0"/>
        <v>666.24999999999989</v>
      </c>
      <c r="J17" s="182">
        <v>699</v>
      </c>
      <c r="K17" s="182">
        <v>699</v>
      </c>
      <c r="L17" s="439">
        <f t="shared" si="1"/>
        <v>699</v>
      </c>
    </row>
    <row r="18" spans="1:12" ht="23.25">
      <c r="A18" s="197">
        <f>A17+0.1</f>
        <v>3.4000000000000004</v>
      </c>
      <c r="B18" s="202" t="s">
        <v>692</v>
      </c>
      <c r="C18" s="206" t="s">
        <v>714</v>
      </c>
      <c r="D18" s="3">
        <v>275</v>
      </c>
      <c r="E18" s="12">
        <f>D18</f>
        <v>275</v>
      </c>
      <c r="F18" s="182">
        <f t="shared" si="3"/>
        <v>275</v>
      </c>
      <c r="G18" s="209">
        <v>400</v>
      </c>
      <c r="H18" s="182">
        <v>400</v>
      </c>
      <c r="I18" s="182">
        <f t="shared" si="0"/>
        <v>409.99999999999994</v>
      </c>
      <c r="J18" s="182">
        <v>430</v>
      </c>
      <c r="K18" s="182">
        <v>430</v>
      </c>
      <c r="L18" s="439">
        <f t="shared" si="1"/>
        <v>430</v>
      </c>
    </row>
    <row r="19" spans="1:12" ht="23.25">
      <c r="A19" s="197">
        <f>A14+1</f>
        <v>4</v>
      </c>
      <c r="B19" s="201" t="s">
        <v>693</v>
      </c>
      <c r="C19" s="206"/>
      <c r="D19" s="3">
        <v>22</v>
      </c>
      <c r="E19" s="12">
        <v>25</v>
      </c>
      <c r="F19" s="182">
        <f t="shared" si="3"/>
        <v>25</v>
      </c>
      <c r="G19" s="209"/>
      <c r="H19" s="182"/>
      <c r="I19" s="430"/>
      <c r="J19" s="430">
        <v>0</v>
      </c>
      <c r="K19" s="430">
        <v>0</v>
      </c>
      <c r="L19" s="439">
        <f t="shared" si="1"/>
        <v>0</v>
      </c>
    </row>
    <row r="20" spans="1:12" ht="23.25">
      <c r="A20" s="197">
        <f>A19+0.1</f>
        <v>4.0999999999999996</v>
      </c>
      <c r="B20" s="202" t="s">
        <v>694</v>
      </c>
      <c r="C20" s="206" t="s">
        <v>714</v>
      </c>
      <c r="D20" s="3" t="s">
        <v>575</v>
      </c>
      <c r="E20" s="12">
        <v>350</v>
      </c>
      <c r="F20" s="182">
        <f t="shared" si="3"/>
        <v>350</v>
      </c>
      <c r="G20" s="209">
        <v>509</v>
      </c>
      <c r="H20" s="182">
        <v>509</v>
      </c>
      <c r="I20" s="182">
        <f t="shared" si="0"/>
        <v>521.72499999999991</v>
      </c>
      <c r="J20" s="182">
        <v>547</v>
      </c>
      <c r="K20" s="182">
        <v>547</v>
      </c>
      <c r="L20" s="439">
        <f t="shared" si="1"/>
        <v>547</v>
      </c>
    </row>
    <row r="21" spans="1:12" ht="23.25">
      <c r="A21" s="197">
        <f>A20+0.1</f>
        <v>4.1999999999999993</v>
      </c>
      <c r="B21" s="202" t="s">
        <v>695</v>
      </c>
      <c r="C21" s="206" t="s">
        <v>714</v>
      </c>
      <c r="D21" s="3">
        <v>99.000000000000014</v>
      </c>
      <c r="E21" s="12">
        <f t="shared" ref="E21:E26" si="4">D21</f>
        <v>99.000000000000014</v>
      </c>
      <c r="F21" s="182">
        <f t="shared" si="3"/>
        <v>99.000000000000014</v>
      </c>
      <c r="G21" s="209">
        <v>450</v>
      </c>
      <c r="H21" s="182">
        <v>450</v>
      </c>
      <c r="I21" s="182">
        <f t="shared" si="0"/>
        <v>461.24999999999994</v>
      </c>
      <c r="J21" s="182">
        <v>484</v>
      </c>
      <c r="K21" s="182">
        <v>484</v>
      </c>
      <c r="L21" s="439">
        <f t="shared" si="1"/>
        <v>484</v>
      </c>
    </row>
    <row r="22" spans="1:12" ht="23.25">
      <c r="A22" s="197">
        <f>A21+0.1</f>
        <v>4.2999999999999989</v>
      </c>
      <c r="B22" s="202" t="s">
        <v>696</v>
      </c>
      <c r="C22" s="206" t="s">
        <v>715</v>
      </c>
      <c r="D22" s="3">
        <v>165</v>
      </c>
      <c r="E22" s="12">
        <f t="shared" si="4"/>
        <v>165</v>
      </c>
      <c r="F22" s="182">
        <f t="shared" si="3"/>
        <v>165</v>
      </c>
      <c r="G22" s="209">
        <v>800</v>
      </c>
      <c r="H22" s="182">
        <v>800</v>
      </c>
      <c r="I22" s="182">
        <f t="shared" si="0"/>
        <v>819.99999999999989</v>
      </c>
      <c r="J22" s="182">
        <v>861</v>
      </c>
      <c r="K22" s="182">
        <v>861</v>
      </c>
      <c r="L22" s="439">
        <f t="shared" si="1"/>
        <v>861</v>
      </c>
    </row>
    <row r="23" spans="1:12" ht="23.25">
      <c r="A23" s="197">
        <f>A19+1</f>
        <v>5</v>
      </c>
      <c r="B23" s="201" t="s">
        <v>697</v>
      </c>
      <c r="C23" s="206"/>
      <c r="D23" s="3">
        <v>605</v>
      </c>
      <c r="E23" s="12">
        <f t="shared" si="4"/>
        <v>605</v>
      </c>
      <c r="F23" s="182">
        <f t="shared" si="3"/>
        <v>605</v>
      </c>
      <c r="G23" s="209"/>
      <c r="H23" s="182"/>
      <c r="I23" s="430"/>
      <c r="J23" s="430">
        <v>0</v>
      </c>
      <c r="K23" s="430">
        <v>0</v>
      </c>
      <c r="L23" s="439">
        <f t="shared" si="1"/>
        <v>0</v>
      </c>
    </row>
    <row r="24" spans="1:12" ht="23.25">
      <c r="A24" s="197">
        <f>A23+0.1</f>
        <v>5.0999999999999996</v>
      </c>
      <c r="B24" s="202" t="s">
        <v>698</v>
      </c>
      <c r="C24" s="206" t="s">
        <v>22</v>
      </c>
      <c r="D24" s="3">
        <v>16.5</v>
      </c>
      <c r="E24" s="12">
        <f t="shared" si="4"/>
        <v>16.5</v>
      </c>
      <c r="F24" s="182">
        <f t="shared" si="3"/>
        <v>16.5</v>
      </c>
      <c r="G24" s="209">
        <v>50</v>
      </c>
      <c r="H24" s="182">
        <v>50</v>
      </c>
      <c r="I24" s="182">
        <v>50</v>
      </c>
      <c r="J24" s="182">
        <v>52</v>
      </c>
      <c r="K24" s="182">
        <v>52</v>
      </c>
      <c r="L24" s="439">
        <f t="shared" si="1"/>
        <v>52</v>
      </c>
    </row>
    <row r="25" spans="1:12" ht="23.25">
      <c r="A25" s="197">
        <f t="shared" ref="A25:A37" si="5">A24+0.1</f>
        <v>5.1999999999999993</v>
      </c>
      <c r="B25" s="202" t="s">
        <v>699</v>
      </c>
      <c r="C25" s="206" t="s">
        <v>22</v>
      </c>
      <c r="D25" s="3">
        <v>55.000000000000007</v>
      </c>
      <c r="E25" s="12">
        <f t="shared" si="4"/>
        <v>55.000000000000007</v>
      </c>
      <c r="F25" s="182">
        <f t="shared" si="3"/>
        <v>55.000000000000007</v>
      </c>
      <c r="G25" s="209">
        <v>180</v>
      </c>
      <c r="H25" s="182">
        <v>180</v>
      </c>
      <c r="I25" s="182">
        <v>180</v>
      </c>
      <c r="J25" s="182">
        <v>189</v>
      </c>
      <c r="K25" s="182">
        <v>189</v>
      </c>
      <c r="L25" s="439">
        <f t="shared" si="1"/>
        <v>189</v>
      </c>
    </row>
    <row r="26" spans="1:12" ht="23.25">
      <c r="A26" s="197">
        <f t="shared" si="5"/>
        <v>5.2999999999999989</v>
      </c>
      <c r="B26" s="202" t="s">
        <v>700</v>
      </c>
      <c r="C26" s="206" t="s">
        <v>22</v>
      </c>
      <c r="D26" s="3">
        <v>220.00000000000003</v>
      </c>
      <c r="E26" s="12">
        <f t="shared" si="4"/>
        <v>220.00000000000003</v>
      </c>
      <c r="F26" s="182">
        <f t="shared" si="3"/>
        <v>220.00000000000003</v>
      </c>
      <c r="G26" s="209">
        <v>400</v>
      </c>
      <c r="H26" s="182">
        <v>400</v>
      </c>
      <c r="I26" s="182">
        <v>400</v>
      </c>
      <c r="J26" s="182">
        <v>420</v>
      </c>
      <c r="K26" s="182">
        <v>420</v>
      </c>
      <c r="L26" s="439">
        <f t="shared" si="1"/>
        <v>420</v>
      </c>
    </row>
    <row r="27" spans="1:12" ht="23.25">
      <c r="A27" s="197">
        <f t="shared" si="5"/>
        <v>5.3999999999999986</v>
      </c>
      <c r="B27" s="202" t="s">
        <v>701</v>
      </c>
      <c r="C27" s="206" t="s">
        <v>714</v>
      </c>
      <c r="D27" s="3">
        <v>275</v>
      </c>
      <c r="E27" s="12">
        <v>300</v>
      </c>
      <c r="F27" s="182">
        <f t="shared" si="3"/>
        <v>300</v>
      </c>
      <c r="G27" s="209">
        <v>400</v>
      </c>
      <c r="H27" s="182">
        <v>400</v>
      </c>
      <c r="I27" s="182">
        <v>400</v>
      </c>
      <c r="J27" s="182">
        <v>420</v>
      </c>
      <c r="K27" s="182">
        <v>420</v>
      </c>
      <c r="L27" s="439">
        <f t="shared" si="1"/>
        <v>420</v>
      </c>
    </row>
    <row r="28" spans="1:12" ht="23.25">
      <c r="A28" s="197">
        <f t="shared" si="5"/>
        <v>5.4999999999999982</v>
      </c>
      <c r="B28" s="202" t="s">
        <v>702</v>
      </c>
      <c r="C28" s="206" t="s">
        <v>714</v>
      </c>
      <c r="D28" s="3">
        <v>660</v>
      </c>
      <c r="E28" s="12">
        <f>D28</f>
        <v>660</v>
      </c>
      <c r="F28" s="182">
        <f t="shared" si="3"/>
        <v>660</v>
      </c>
      <c r="G28" s="209">
        <v>170</v>
      </c>
      <c r="H28" s="182">
        <v>170</v>
      </c>
      <c r="I28" s="182">
        <v>170</v>
      </c>
      <c r="J28" s="182">
        <v>178</v>
      </c>
      <c r="K28" s="182">
        <v>178</v>
      </c>
      <c r="L28" s="439">
        <f t="shared" si="1"/>
        <v>178</v>
      </c>
    </row>
    <row r="29" spans="1:12" ht="23.25">
      <c r="A29" s="197">
        <f t="shared" si="5"/>
        <v>5.5999999999999979</v>
      </c>
      <c r="B29" s="202" t="s">
        <v>703</v>
      </c>
      <c r="C29" s="206" t="s">
        <v>715</v>
      </c>
      <c r="D29" s="4"/>
      <c r="E29" s="7"/>
      <c r="F29" s="181"/>
      <c r="G29" s="209">
        <v>350</v>
      </c>
      <c r="H29" s="182">
        <v>350</v>
      </c>
      <c r="I29" s="182">
        <v>350</v>
      </c>
      <c r="J29" s="182">
        <v>367</v>
      </c>
      <c r="K29" s="182">
        <v>367</v>
      </c>
      <c r="L29" s="439">
        <f t="shared" si="1"/>
        <v>367</v>
      </c>
    </row>
    <row r="30" spans="1:12" ht="23.25">
      <c r="A30" s="197">
        <f t="shared" si="5"/>
        <v>5.6999999999999975</v>
      </c>
      <c r="B30" s="202" t="s">
        <v>704</v>
      </c>
      <c r="C30" s="206" t="s">
        <v>714</v>
      </c>
      <c r="D30" s="4"/>
      <c r="E30" s="7"/>
      <c r="F30" s="181"/>
      <c r="G30" s="209">
        <v>100</v>
      </c>
      <c r="H30" s="182">
        <v>100</v>
      </c>
      <c r="I30" s="182">
        <v>100</v>
      </c>
      <c r="J30" s="182">
        <v>105</v>
      </c>
      <c r="K30" s="182">
        <v>105</v>
      </c>
      <c r="L30" s="439">
        <f t="shared" si="1"/>
        <v>105</v>
      </c>
    </row>
    <row r="31" spans="1:12" ht="23.25">
      <c r="A31" s="197">
        <f t="shared" si="5"/>
        <v>5.7999999999999972</v>
      </c>
      <c r="B31" s="202" t="s">
        <v>96</v>
      </c>
      <c r="C31" s="206" t="s">
        <v>714</v>
      </c>
      <c r="D31" s="4"/>
      <c r="E31" s="7"/>
      <c r="F31" s="181"/>
      <c r="G31" s="209">
        <v>260</v>
      </c>
      <c r="H31" s="182">
        <v>260</v>
      </c>
      <c r="I31" s="182">
        <v>260</v>
      </c>
      <c r="J31" s="182">
        <v>273</v>
      </c>
      <c r="K31" s="182">
        <v>273</v>
      </c>
      <c r="L31" s="439">
        <f t="shared" si="1"/>
        <v>273</v>
      </c>
    </row>
    <row r="32" spans="1:12" ht="28.5">
      <c r="A32" s="197">
        <f t="shared" si="5"/>
        <v>5.8999999999999968</v>
      </c>
      <c r="B32" s="202" t="s">
        <v>705</v>
      </c>
      <c r="C32" s="206" t="s">
        <v>716</v>
      </c>
      <c r="D32" s="4"/>
      <c r="E32" s="7"/>
      <c r="F32" s="181"/>
      <c r="G32" s="209">
        <v>110</v>
      </c>
      <c r="H32" s="182">
        <v>110</v>
      </c>
      <c r="I32" s="182">
        <v>110</v>
      </c>
      <c r="J32" s="182">
        <v>115</v>
      </c>
      <c r="K32" s="182">
        <v>115</v>
      </c>
      <c r="L32" s="439">
        <f t="shared" si="1"/>
        <v>115</v>
      </c>
    </row>
    <row r="33" spans="1:12" ht="23.25">
      <c r="A33" s="197">
        <f t="shared" si="5"/>
        <v>5.9999999999999964</v>
      </c>
      <c r="B33" s="202" t="s">
        <v>706</v>
      </c>
      <c r="C33" s="206" t="s">
        <v>715</v>
      </c>
      <c r="D33" s="4"/>
      <c r="E33" s="7"/>
      <c r="F33" s="181"/>
      <c r="G33" s="209">
        <v>200</v>
      </c>
      <c r="H33" s="182">
        <v>200</v>
      </c>
      <c r="I33" s="182">
        <v>200</v>
      </c>
      <c r="J33" s="182">
        <v>210</v>
      </c>
      <c r="K33" s="182">
        <v>210</v>
      </c>
      <c r="L33" s="439">
        <f t="shared" si="1"/>
        <v>210</v>
      </c>
    </row>
    <row r="34" spans="1:12" ht="23.25">
      <c r="A34" s="197">
        <f t="shared" si="5"/>
        <v>6.0999999999999961</v>
      </c>
      <c r="B34" s="202" t="s">
        <v>707</v>
      </c>
      <c r="C34" s="206" t="s">
        <v>717</v>
      </c>
      <c r="D34" s="4"/>
      <c r="E34" s="7"/>
      <c r="F34" s="181"/>
      <c r="G34" s="209">
        <v>250</v>
      </c>
      <c r="H34" s="182">
        <v>250</v>
      </c>
      <c r="I34" s="182">
        <v>250</v>
      </c>
      <c r="J34" s="182">
        <v>262</v>
      </c>
      <c r="K34" s="182">
        <v>262</v>
      </c>
      <c r="L34" s="439">
        <f t="shared" si="1"/>
        <v>262</v>
      </c>
    </row>
    <row r="35" spans="1:12" ht="28.5">
      <c r="A35" s="197">
        <f t="shared" si="5"/>
        <v>6.1999999999999957</v>
      </c>
      <c r="B35" s="202" t="s">
        <v>708</v>
      </c>
      <c r="C35" s="206" t="s">
        <v>716</v>
      </c>
      <c r="D35" s="4"/>
      <c r="E35" s="7"/>
      <c r="F35" s="181"/>
      <c r="G35" s="209">
        <v>50</v>
      </c>
      <c r="H35" s="182">
        <v>50</v>
      </c>
      <c r="I35" s="182">
        <v>50</v>
      </c>
      <c r="J35" s="182">
        <v>52</v>
      </c>
      <c r="K35" s="182">
        <v>52</v>
      </c>
      <c r="L35" s="439">
        <f t="shared" si="1"/>
        <v>52</v>
      </c>
    </row>
    <row r="36" spans="1:12" ht="28.5">
      <c r="A36" s="197">
        <f t="shared" si="5"/>
        <v>6.2999999999999954</v>
      </c>
      <c r="B36" s="203" t="s">
        <v>709</v>
      </c>
      <c r="C36" s="206" t="s">
        <v>718</v>
      </c>
      <c r="D36" s="4"/>
      <c r="E36" s="7"/>
      <c r="F36" s="181"/>
      <c r="G36" s="209">
        <v>170</v>
      </c>
      <c r="H36" s="182">
        <v>170</v>
      </c>
      <c r="I36" s="182">
        <v>170</v>
      </c>
      <c r="J36" s="182">
        <v>178</v>
      </c>
      <c r="K36" s="182">
        <v>178</v>
      </c>
      <c r="L36" s="439">
        <f t="shared" si="1"/>
        <v>178</v>
      </c>
    </row>
    <row r="37" spans="1:12" ht="23.25">
      <c r="A37" s="197">
        <f t="shared" si="5"/>
        <v>6.399999999999995</v>
      </c>
      <c r="B37" s="203" t="s">
        <v>95</v>
      </c>
      <c r="C37" s="206" t="s">
        <v>715</v>
      </c>
      <c r="D37" s="4"/>
      <c r="E37" s="7"/>
      <c r="F37" s="181"/>
      <c r="G37" s="209">
        <v>30</v>
      </c>
      <c r="H37" s="182">
        <v>30</v>
      </c>
      <c r="I37" s="182">
        <v>30</v>
      </c>
      <c r="J37" s="182">
        <v>31</v>
      </c>
      <c r="K37" s="182">
        <v>31</v>
      </c>
      <c r="L37" s="439">
        <f t="shared" si="1"/>
        <v>31</v>
      </c>
    </row>
    <row r="38" spans="1:12" ht="23.25">
      <c r="A38" s="197">
        <f>A23+1</f>
        <v>6</v>
      </c>
      <c r="B38" s="204" t="s">
        <v>710</v>
      </c>
      <c r="C38" s="207"/>
      <c r="D38" s="4"/>
      <c r="E38" s="7"/>
      <c r="F38" s="181"/>
      <c r="G38" s="210"/>
      <c r="H38" s="182"/>
      <c r="I38" s="430"/>
      <c r="J38" s="430">
        <v>0</v>
      </c>
      <c r="K38" s="430">
        <v>0</v>
      </c>
      <c r="L38" s="439">
        <f t="shared" si="1"/>
        <v>0</v>
      </c>
    </row>
    <row r="39" spans="1:12" ht="23.25">
      <c r="A39" s="197">
        <f>A38+0.1</f>
        <v>6.1</v>
      </c>
      <c r="B39" s="202" t="s">
        <v>711</v>
      </c>
      <c r="C39" s="206" t="s">
        <v>719</v>
      </c>
      <c r="D39" s="4"/>
      <c r="E39" s="7"/>
      <c r="F39" s="181"/>
      <c r="G39" s="211">
        <v>60</v>
      </c>
      <c r="H39" s="182">
        <v>60</v>
      </c>
      <c r="I39" s="182">
        <v>60</v>
      </c>
      <c r="J39" s="182">
        <v>63</v>
      </c>
      <c r="K39" s="182">
        <v>63</v>
      </c>
      <c r="L39" s="439">
        <f t="shared" si="1"/>
        <v>63</v>
      </c>
    </row>
    <row r="40" spans="1:12" ht="23.25">
      <c r="A40" s="197">
        <f>A39+0.1</f>
        <v>6.1999999999999993</v>
      </c>
      <c r="B40" s="202" t="s">
        <v>712</v>
      </c>
      <c r="C40" s="206" t="s">
        <v>719</v>
      </c>
      <c r="D40" s="4"/>
      <c r="E40" s="4"/>
      <c r="F40" s="205"/>
      <c r="G40" s="211">
        <v>300</v>
      </c>
      <c r="H40" s="182">
        <v>300</v>
      </c>
      <c r="I40" s="182">
        <v>300</v>
      </c>
      <c r="J40" s="182">
        <v>315</v>
      </c>
      <c r="K40" s="182">
        <v>315</v>
      </c>
      <c r="L40" s="439">
        <f t="shared" si="1"/>
        <v>315</v>
      </c>
    </row>
    <row r="41" spans="1:12" ht="24" thickBot="1">
      <c r="A41" s="197">
        <f>A40+0.1</f>
        <v>6.2999999999999989</v>
      </c>
      <c r="B41" s="202" t="s">
        <v>713</v>
      </c>
      <c r="C41" s="208" t="s">
        <v>720</v>
      </c>
      <c r="D41" s="4"/>
      <c r="E41" s="4"/>
      <c r="F41" s="205"/>
      <c r="G41" s="212">
        <v>60</v>
      </c>
      <c r="H41" s="182">
        <v>60</v>
      </c>
      <c r="I41" s="182">
        <v>61.5</v>
      </c>
      <c r="J41" s="182">
        <v>64</v>
      </c>
      <c r="K41" s="182">
        <v>64</v>
      </c>
      <c r="L41" s="439">
        <f t="shared" si="1"/>
        <v>64</v>
      </c>
    </row>
    <row r="42" spans="1:12">
      <c r="A42" s="171"/>
      <c r="C42" s="171"/>
      <c r="E42" s="1"/>
      <c r="F42" s="183"/>
      <c r="G42" s="183"/>
    </row>
    <row r="43" spans="1:12">
      <c r="A43" s="171"/>
      <c r="C43" s="171"/>
      <c r="E43" s="1"/>
      <c r="F43" s="183"/>
      <c r="G43" s="183"/>
    </row>
    <row r="44" spans="1:12">
      <c r="A44" s="171"/>
      <c r="C44" s="171"/>
      <c r="E44" s="1"/>
      <c r="F44" s="183"/>
      <c r="G44" s="183"/>
    </row>
    <row r="45" spans="1:12">
      <c r="A45" s="171"/>
      <c r="C45" s="171"/>
      <c r="E45" s="1"/>
      <c r="F45" s="183"/>
      <c r="G45" s="183"/>
    </row>
    <row r="46" spans="1:12">
      <c r="A46" s="171"/>
      <c r="C46" s="171"/>
      <c r="E46" s="1"/>
      <c r="F46" s="183"/>
      <c r="G46" s="183"/>
    </row>
    <row r="47" spans="1:12">
      <c r="A47" s="171"/>
      <c r="C47" s="171"/>
      <c r="E47" s="1"/>
      <c r="F47" s="183"/>
      <c r="G47" s="183"/>
    </row>
    <row r="48" spans="1:12">
      <c r="A48" s="171"/>
      <c r="C48" s="171"/>
      <c r="E48" s="1"/>
      <c r="F48" s="183"/>
      <c r="G48" s="183"/>
    </row>
    <row r="49" spans="1:7">
      <c r="A49" s="171"/>
      <c r="C49" s="171"/>
      <c r="E49" s="1"/>
      <c r="F49" s="183"/>
      <c r="G49" s="183"/>
    </row>
    <row r="50" spans="1:7">
      <c r="A50" s="171"/>
      <c r="C50" s="171"/>
      <c r="E50" s="1"/>
      <c r="F50" s="183"/>
      <c r="G50" s="183"/>
    </row>
    <row r="51" spans="1:7">
      <c r="A51" s="171"/>
      <c r="C51" s="171"/>
      <c r="E51" s="1"/>
      <c r="F51" s="183"/>
      <c r="G51" s="183"/>
    </row>
    <row r="52" spans="1:7">
      <c r="A52" s="171"/>
      <c r="C52" s="171"/>
      <c r="E52" s="1"/>
      <c r="F52" s="183"/>
      <c r="G52" s="183"/>
    </row>
    <row r="53" spans="1:7">
      <c r="A53" s="171"/>
      <c r="C53" s="171"/>
      <c r="E53" s="1"/>
      <c r="F53" s="183"/>
      <c r="G53" s="183"/>
    </row>
    <row r="54" spans="1:7">
      <c r="A54" s="171"/>
      <c r="C54" s="171"/>
      <c r="E54" s="1"/>
      <c r="F54" s="183"/>
      <c r="G54" s="183"/>
    </row>
    <row r="55" spans="1:7">
      <c r="A55" s="171"/>
      <c r="C55" s="171"/>
      <c r="E55" s="1"/>
      <c r="F55" s="183"/>
      <c r="G55" s="183"/>
    </row>
    <row r="56" spans="1:7">
      <c r="A56" s="171"/>
      <c r="C56" s="171"/>
      <c r="E56" s="1"/>
      <c r="F56" s="183"/>
      <c r="G56" s="183"/>
    </row>
    <row r="57" spans="1:7">
      <c r="A57" s="171"/>
      <c r="C57" s="171"/>
      <c r="E57" s="1"/>
      <c r="F57" s="183"/>
      <c r="G57" s="183"/>
    </row>
    <row r="58" spans="1:7">
      <c r="A58" s="171"/>
      <c r="C58" s="171"/>
      <c r="E58" s="1"/>
      <c r="F58" s="183"/>
      <c r="G58" s="183"/>
    </row>
    <row r="59" spans="1:7">
      <c r="A59" s="171"/>
      <c r="C59" s="171"/>
      <c r="E59" s="1"/>
      <c r="F59" s="183"/>
      <c r="G59" s="183"/>
    </row>
    <row r="60" spans="1:7">
      <c r="A60" s="171"/>
      <c r="C60" s="171"/>
      <c r="E60" s="1"/>
      <c r="F60" s="183"/>
      <c r="G60" s="183"/>
    </row>
    <row r="61" spans="1:7">
      <c r="A61" s="171"/>
      <c r="C61" s="171"/>
      <c r="E61" s="1"/>
      <c r="F61" s="183"/>
      <c r="G61" s="183"/>
    </row>
    <row r="62" spans="1:7">
      <c r="A62" s="171"/>
      <c r="C62" s="171"/>
      <c r="E62" s="1"/>
      <c r="F62" s="183"/>
      <c r="G62" s="183"/>
    </row>
    <row r="63" spans="1:7">
      <c r="A63" s="171"/>
      <c r="C63" s="171"/>
      <c r="E63" s="1"/>
      <c r="F63" s="183"/>
      <c r="G63" s="183"/>
    </row>
    <row r="64" spans="1:7">
      <c r="A64" s="171"/>
      <c r="C64" s="171"/>
      <c r="E64" s="1"/>
      <c r="F64" s="183"/>
      <c r="G64" s="183"/>
    </row>
    <row r="65" spans="1:7">
      <c r="A65" s="171"/>
      <c r="C65" s="171"/>
      <c r="E65" s="1"/>
      <c r="F65" s="183"/>
      <c r="G65" s="183"/>
    </row>
    <row r="66" spans="1:7">
      <c r="A66" s="171"/>
      <c r="C66" s="171"/>
      <c r="E66" s="1"/>
      <c r="F66" s="183"/>
      <c r="G66" s="183"/>
    </row>
    <row r="67" spans="1:7">
      <c r="A67" s="171"/>
      <c r="C67" s="171"/>
      <c r="E67" s="1"/>
      <c r="F67" s="183"/>
      <c r="G67" s="183"/>
    </row>
  </sheetData>
  <mergeCells count="1">
    <mergeCell ref="A1:J1"/>
  </mergeCells>
  <pageMargins left="0.53" right="0.44685039399999998" top="0.68" bottom="0.65" header="0.33" footer="0.196850393700787"/>
  <pageSetup paperSize="9" scale="84" fitToWidth="0" orientation="portrait" horizontalDpi="4294967293" vertic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topLeftCell="A40" zoomScale="90" zoomScaleSheetLayoutView="90" workbookViewId="0">
      <selection activeCell="M52" sqref="M52"/>
    </sheetView>
  </sheetViews>
  <sheetFormatPr defaultColWidth="9.140625" defaultRowHeight="21"/>
  <cols>
    <col min="1" max="1" width="8" style="232" customWidth="1"/>
    <col min="2" max="2" width="37.28515625" style="233" customWidth="1"/>
    <col min="3" max="3" width="10" style="234" customWidth="1"/>
    <col min="4" max="4" width="11.140625" style="235" hidden="1" customWidth="1"/>
    <col min="5" max="5" width="11.42578125" style="235" hidden="1" customWidth="1"/>
    <col min="6" max="6" width="11" style="235" hidden="1" customWidth="1"/>
    <col min="7" max="7" width="10.7109375" style="236" hidden="1" customWidth="1"/>
    <col min="8" max="8" width="9.42578125" style="236" bestFit="1" customWidth="1"/>
    <col min="9" max="9" width="9.42578125" style="237" bestFit="1" customWidth="1"/>
    <col min="10" max="12" width="9.42578125" style="215" bestFit="1" customWidth="1"/>
    <col min="13" max="13" width="11" style="215" bestFit="1" customWidth="1"/>
    <col min="14" max="16384" width="9.140625" style="215"/>
  </cols>
  <sheetData>
    <row r="1" spans="1:13" s="214" customFormat="1" ht="16.5" thickBot="1">
      <c r="A1" s="213" t="s">
        <v>774</v>
      </c>
      <c r="B1" s="726" t="s">
        <v>721</v>
      </c>
      <c r="C1" s="726"/>
      <c r="D1" s="726"/>
      <c r="E1" s="726"/>
      <c r="F1" s="726"/>
      <c r="G1" s="726"/>
      <c r="H1" s="726"/>
      <c r="I1" s="726"/>
      <c r="J1" s="726"/>
      <c r="K1" s="726"/>
      <c r="L1" s="573"/>
    </row>
    <row r="2" spans="1:13" ht="63" customHeight="1">
      <c r="A2" s="331" t="s">
        <v>722</v>
      </c>
      <c r="B2" s="332" t="s">
        <v>723</v>
      </c>
      <c r="C2" s="332" t="s">
        <v>5</v>
      </c>
      <c r="D2" s="333" t="s">
        <v>724</v>
      </c>
      <c r="E2" s="333" t="s">
        <v>725</v>
      </c>
      <c r="F2" s="333" t="s">
        <v>726</v>
      </c>
      <c r="G2" s="333" t="s">
        <v>727</v>
      </c>
      <c r="H2" s="177" t="s">
        <v>1315</v>
      </c>
      <c r="I2" s="177" t="s">
        <v>1454</v>
      </c>
      <c r="J2" s="177" t="s">
        <v>1503</v>
      </c>
      <c r="K2" s="177" t="s">
        <v>1988</v>
      </c>
      <c r="L2" s="177" t="s">
        <v>2068</v>
      </c>
      <c r="M2" s="564">
        <v>1.05</v>
      </c>
    </row>
    <row r="3" spans="1:13" s="216" customFormat="1" ht="23.25">
      <c r="A3" s="334">
        <v>1</v>
      </c>
      <c r="B3" s="217" t="s">
        <v>728</v>
      </c>
      <c r="C3" s="206" t="s">
        <v>729</v>
      </c>
      <c r="D3" s="218">
        <v>150</v>
      </c>
      <c r="E3" s="218">
        <v>150</v>
      </c>
      <c r="F3" s="218">
        <v>150</v>
      </c>
      <c r="G3" s="218">
        <v>150</v>
      </c>
      <c r="H3" s="218">
        <v>150</v>
      </c>
      <c r="I3" s="335">
        <v>150</v>
      </c>
      <c r="J3" s="335">
        <v>150</v>
      </c>
      <c r="K3" s="335">
        <v>157</v>
      </c>
      <c r="L3" s="335">
        <v>157</v>
      </c>
      <c r="M3" s="439">
        <f>TRUNC(J3*M$2)</f>
        <v>157</v>
      </c>
    </row>
    <row r="4" spans="1:13" s="216" customFormat="1" ht="23.25">
      <c r="A4" s="334">
        <v>2</v>
      </c>
      <c r="B4" s="217" t="s">
        <v>730</v>
      </c>
      <c r="C4" s="206"/>
      <c r="D4" s="218"/>
      <c r="E4" s="218"/>
      <c r="F4" s="218"/>
      <c r="G4" s="218"/>
      <c r="H4" s="218"/>
      <c r="I4" s="335"/>
      <c r="J4" s="335"/>
      <c r="K4" s="335"/>
      <c r="L4" s="335"/>
      <c r="M4" s="439">
        <f t="shared" ref="M4:M47" si="0">TRUNC(J4*M$2)</f>
        <v>0</v>
      </c>
    </row>
    <row r="5" spans="1:13" s="216" customFormat="1" ht="23.25">
      <c r="A5" s="336">
        <v>2.1</v>
      </c>
      <c r="B5" s="219" t="s">
        <v>731</v>
      </c>
      <c r="C5" s="206" t="s">
        <v>732</v>
      </c>
      <c r="D5" s="218"/>
      <c r="E5" s="218"/>
      <c r="F5" s="218"/>
      <c r="G5" s="218">
        <v>82</v>
      </c>
      <c r="H5" s="218">
        <v>100</v>
      </c>
      <c r="I5" s="218">
        <v>100</v>
      </c>
      <c r="J5" s="218">
        <v>100</v>
      </c>
      <c r="K5" s="218">
        <v>105</v>
      </c>
      <c r="L5" s="218">
        <v>105</v>
      </c>
      <c r="M5" s="439">
        <f t="shared" si="0"/>
        <v>105</v>
      </c>
    </row>
    <row r="6" spans="1:13" s="216" customFormat="1" ht="23.25">
      <c r="A6" s="336">
        <v>2.2000000000000002</v>
      </c>
      <c r="B6" s="219" t="s">
        <v>733</v>
      </c>
      <c r="C6" s="206" t="s">
        <v>732</v>
      </c>
      <c r="D6" s="218"/>
      <c r="E6" s="218"/>
      <c r="F6" s="218"/>
      <c r="G6" s="218">
        <v>93</v>
      </c>
      <c r="H6" s="218">
        <v>100</v>
      </c>
      <c r="I6" s="218">
        <v>100</v>
      </c>
      <c r="J6" s="218">
        <v>100</v>
      </c>
      <c r="K6" s="218">
        <v>105</v>
      </c>
      <c r="L6" s="218">
        <v>105</v>
      </c>
      <c r="M6" s="439">
        <f t="shared" si="0"/>
        <v>105</v>
      </c>
    </row>
    <row r="7" spans="1:13" s="216" customFormat="1" ht="23.25">
      <c r="A7" s="336">
        <v>2.2999999999999998</v>
      </c>
      <c r="B7" s="219" t="s">
        <v>734</v>
      </c>
      <c r="C7" s="206" t="s">
        <v>732</v>
      </c>
      <c r="D7" s="218"/>
      <c r="E7" s="218"/>
      <c r="F7" s="218"/>
      <c r="G7" s="218">
        <v>100</v>
      </c>
      <c r="H7" s="218">
        <v>150</v>
      </c>
      <c r="I7" s="218">
        <v>150</v>
      </c>
      <c r="J7" s="218">
        <v>150</v>
      </c>
      <c r="K7" s="218">
        <v>157</v>
      </c>
      <c r="L7" s="218">
        <v>157</v>
      </c>
      <c r="M7" s="439">
        <f t="shared" si="0"/>
        <v>157</v>
      </c>
    </row>
    <row r="8" spans="1:13" s="216" customFormat="1" ht="23.25">
      <c r="A8" s="336">
        <v>2.4</v>
      </c>
      <c r="B8" s="219" t="s">
        <v>735</v>
      </c>
      <c r="C8" s="206" t="s">
        <v>732</v>
      </c>
      <c r="D8" s="218"/>
      <c r="E8" s="218"/>
      <c r="F8" s="218"/>
      <c r="G8" s="218">
        <v>154</v>
      </c>
      <c r="H8" s="218">
        <v>220</v>
      </c>
      <c r="I8" s="218">
        <v>220</v>
      </c>
      <c r="J8" s="218">
        <v>220</v>
      </c>
      <c r="K8" s="218">
        <v>231</v>
      </c>
      <c r="L8" s="218">
        <v>231</v>
      </c>
      <c r="M8" s="439">
        <f t="shared" si="0"/>
        <v>231</v>
      </c>
    </row>
    <row r="9" spans="1:13" s="216" customFormat="1" ht="15" customHeight="1">
      <c r="A9" s="334">
        <v>3</v>
      </c>
      <c r="B9" s="217" t="s">
        <v>736</v>
      </c>
      <c r="C9" s="220"/>
      <c r="D9" s="218"/>
      <c r="E9" s="218"/>
      <c r="F9" s="218"/>
      <c r="G9" s="218"/>
      <c r="H9" s="218"/>
      <c r="I9" s="218"/>
      <c r="J9" s="218"/>
      <c r="K9" s="218">
        <v>0</v>
      </c>
      <c r="L9" s="218">
        <v>0</v>
      </c>
      <c r="M9" s="439">
        <f t="shared" si="0"/>
        <v>0</v>
      </c>
    </row>
    <row r="10" spans="1:13" s="216" customFormat="1" ht="23.25">
      <c r="A10" s="337">
        <v>3.1</v>
      </c>
      <c r="B10" s="221" t="s">
        <v>737</v>
      </c>
      <c r="C10" s="206" t="s">
        <v>738</v>
      </c>
      <c r="D10" s="218">
        <v>25</v>
      </c>
      <c r="E10" s="218">
        <v>25</v>
      </c>
      <c r="F10" s="218">
        <v>25</v>
      </c>
      <c r="G10" s="218">
        <v>25</v>
      </c>
      <c r="H10" s="218">
        <v>30</v>
      </c>
      <c r="I10" s="218">
        <v>30</v>
      </c>
      <c r="J10" s="218">
        <v>30</v>
      </c>
      <c r="K10" s="218">
        <v>31</v>
      </c>
      <c r="L10" s="218">
        <v>31</v>
      </c>
      <c r="M10" s="439">
        <f t="shared" si="0"/>
        <v>31</v>
      </c>
    </row>
    <row r="11" spans="1:13" s="216" customFormat="1" ht="23.25">
      <c r="A11" s="238">
        <v>3.2</v>
      </c>
      <c r="B11" s="221" t="s">
        <v>739</v>
      </c>
      <c r="C11" s="206" t="s">
        <v>738</v>
      </c>
      <c r="D11" s="218">
        <v>45</v>
      </c>
      <c r="E11" s="218">
        <v>45</v>
      </c>
      <c r="F11" s="218">
        <v>45</v>
      </c>
      <c r="G11" s="218">
        <v>50</v>
      </c>
      <c r="H11" s="218">
        <v>65</v>
      </c>
      <c r="I11" s="218">
        <v>65</v>
      </c>
      <c r="J11" s="218">
        <v>65</v>
      </c>
      <c r="K11" s="218">
        <v>68</v>
      </c>
      <c r="L11" s="218">
        <v>68</v>
      </c>
      <c r="M11" s="439">
        <f t="shared" si="0"/>
        <v>68</v>
      </c>
    </row>
    <row r="12" spans="1:13" s="216" customFormat="1" ht="23.25">
      <c r="A12" s="338">
        <v>4</v>
      </c>
      <c r="B12" s="222" t="s">
        <v>740</v>
      </c>
      <c r="C12" s="206"/>
      <c r="D12" s="218"/>
      <c r="E12" s="218"/>
      <c r="F12" s="218"/>
      <c r="G12" s="218"/>
      <c r="H12" s="218"/>
      <c r="I12" s="218"/>
      <c r="J12" s="218"/>
      <c r="K12" s="218"/>
      <c r="L12" s="218"/>
      <c r="M12" s="439">
        <f t="shared" si="0"/>
        <v>0</v>
      </c>
    </row>
    <row r="13" spans="1:13" s="216" customFormat="1" ht="23.25">
      <c r="A13" s="238">
        <v>4.0999999999999996</v>
      </c>
      <c r="B13" s="223" t="s">
        <v>741</v>
      </c>
      <c r="C13" s="206" t="s">
        <v>738</v>
      </c>
      <c r="D13" s="218">
        <v>22</v>
      </c>
      <c r="E13" s="218">
        <v>22</v>
      </c>
      <c r="F13" s="218">
        <v>22</v>
      </c>
      <c r="G13" s="218">
        <v>45</v>
      </c>
      <c r="H13" s="218">
        <v>65</v>
      </c>
      <c r="I13" s="218">
        <v>65</v>
      </c>
      <c r="J13" s="218">
        <v>65</v>
      </c>
      <c r="K13" s="218">
        <v>68</v>
      </c>
      <c r="L13" s="218">
        <v>68</v>
      </c>
      <c r="M13" s="439">
        <f t="shared" si="0"/>
        <v>68</v>
      </c>
    </row>
    <row r="14" spans="1:13" s="216" customFormat="1" ht="23.25">
      <c r="A14" s="238">
        <v>4.2</v>
      </c>
      <c r="B14" s="223" t="s">
        <v>742</v>
      </c>
      <c r="C14" s="206" t="s">
        <v>738</v>
      </c>
      <c r="D14" s="218">
        <v>37</v>
      </c>
      <c r="E14" s="218">
        <v>37</v>
      </c>
      <c r="F14" s="218">
        <v>37</v>
      </c>
      <c r="G14" s="218">
        <v>75</v>
      </c>
      <c r="H14" s="218">
        <v>113</v>
      </c>
      <c r="I14" s="218">
        <v>113</v>
      </c>
      <c r="J14" s="218">
        <v>113</v>
      </c>
      <c r="K14" s="218">
        <v>118</v>
      </c>
      <c r="L14" s="218">
        <v>118</v>
      </c>
      <c r="M14" s="439">
        <f t="shared" si="0"/>
        <v>118</v>
      </c>
    </row>
    <row r="15" spans="1:13" s="216" customFormat="1" ht="23.25">
      <c r="A15" s="238">
        <v>4.3</v>
      </c>
      <c r="B15" s="224" t="s">
        <v>743</v>
      </c>
      <c r="C15" s="206" t="s">
        <v>738</v>
      </c>
      <c r="D15" s="218">
        <v>39</v>
      </c>
      <c r="E15" s="218">
        <v>39</v>
      </c>
      <c r="F15" s="218">
        <v>39</v>
      </c>
      <c r="G15" s="218">
        <v>550</v>
      </c>
      <c r="H15" s="218">
        <v>650</v>
      </c>
      <c r="I15" s="218">
        <v>650</v>
      </c>
      <c r="J15" s="218">
        <v>650</v>
      </c>
      <c r="K15" s="218">
        <v>682</v>
      </c>
      <c r="L15" s="218">
        <v>682</v>
      </c>
      <c r="M15" s="439">
        <f t="shared" si="0"/>
        <v>682</v>
      </c>
    </row>
    <row r="16" spans="1:13" s="216" customFormat="1" ht="14.1" customHeight="1">
      <c r="A16" s="238">
        <v>4.4000000000000004</v>
      </c>
      <c r="B16" s="223" t="s">
        <v>744</v>
      </c>
      <c r="C16" s="206" t="s">
        <v>738</v>
      </c>
      <c r="D16" s="218">
        <v>48</v>
      </c>
      <c r="E16" s="218">
        <v>48</v>
      </c>
      <c r="F16" s="218">
        <v>48</v>
      </c>
      <c r="G16" s="218">
        <v>55</v>
      </c>
      <c r="H16" s="218">
        <v>60</v>
      </c>
      <c r="I16" s="218">
        <v>60</v>
      </c>
      <c r="J16" s="218">
        <v>60</v>
      </c>
      <c r="K16" s="218">
        <v>63</v>
      </c>
      <c r="L16" s="218">
        <v>63</v>
      </c>
      <c r="M16" s="439">
        <f t="shared" si="0"/>
        <v>63</v>
      </c>
    </row>
    <row r="17" spans="1:13" s="216" customFormat="1" ht="23.25">
      <c r="A17" s="238">
        <v>4.5</v>
      </c>
      <c r="B17" s="223" t="s">
        <v>745</v>
      </c>
      <c r="C17" s="206" t="s">
        <v>738</v>
      </c>
      <c r="D17" s="218">
        <v>58</v>
      </c>
      <c r="E17" s="218">
        <v>58</v>
      </c>
      <c r="F17" s="218">
        <v>58</v>
      </c>
      <c r="G17" s="218">
        <v>105</v>
      </c>
      <c r="H17" s="218">
        <v>90</v>
      </c>
      <c r="I17" s="218">
        <v>90</v>
      </c>
      <c r="J17" s="218">
        <v>90</v>
      </c>
      <c r="K17" s="218">
        <v>94</v>
      </c>
      <c r="L17" s="218">
        <v>94</v>
      </c>
      <c r="M17" s="439">
        <f t="shared" si="0"/>
        <v>94</v>
      </c>
    </row>
    <row r="18" spans="1:13" s="216" customFormat="1" ht="23.25">
      <c r="A18" s="238">
        <v>4.5999999999999996</v>
      </c>
      <c r="B18" s="223" t="s">
        <v>746</v>
      </c>
      <c r="C18" s="206" t="s">
        <v>738</v>
      </c>
      <c r="D18" s="218">
        <v>62</v>
      </c>
      <c r="E18" s="218">
        <v>62</v>
      </c>
      <c r="F18" s="218">
        <v>62</v>
      </c>
      <c r="G18" s="218">
        <v>550</v>
      </c>
      <c r="H18" s="218">
        <v>650</v>
      </c>
      <c r="I18" s="218">
        <v>650</v>
      </c>
      <c r="J18" s="218">
        <v>650</v>
      </c>
      <c r="K18" s="218">
        <v>682</v>
      </c>
      <c r="L18" s="218">
        <v>682</v>
      </c>
      <c r="M18" s="439">
        <f t="shared" si="0"/>
        <v>682</v>
      </c>
    </row>
    <row r="19" spans="1:13" s="216" customFormat="1" ht="23.25">
      <c r="A19" s="238">
        <v>4.7</v>
      </c>
      <c r="B19" s="223" t="s">
        <v>747</v>
      </c>
      <c r="C19" s="206" t="s">
        <v>738</v>
      </c>
      <c r="D19" s="218"/>
      <c r="E19" s="218"/>
      <c r="F19" s="218"/>
      <c r="G19" s="218">
        <v>185</v>
      </c>
      <c r="H19" s="218">
        <v>250</v>
      </c>
      <c r="I19" s="218">
        <v>250</v>
      </c>
      <c r="J19" s="218">
        <v>250</v>
      </c>
      <c r="K19" s="218">
        <v>262</v>
      </c>
      <c r="L19" s="218">
        <v>262</v>
      </c>
      <c r="M19" s="439">
        <f t="shared" si="0"/>
        <v>262</v>
      </c>
    </row>
    <row r="20" spans="1:13" s="216" customFormat="1" ht="23.25">
      <c r="A20" s="238">
        <v>4.8</v>
      </c>
      <c r="B20" s="223" t="s">
        <v>748</v>
      </c>
      <c r="C20" s="206" t="s">
        <v>738</v>
      </c>
      <c r="D20" s="218"/>
      <c r="E20" s="218"/>
      <c r="F20" s="218"/>
      <c r="G20" s="218">
        <v>255</v>
      </c>
      <c r="H20" s="218">
        <v>280</v>
      </c>
      <c r="I20" s="218">
        <v>280</v>
      </c>
      <c r="J20" s="218">
        <v>280</v>
      </c>
      <c r="K20" s="218">
        <v>294</v>
      </c>
      <c r="L20" s="218">
        <v>294</v>
      </c>
      <c r="M20" s="439">
        <f t="shared" si="0"/>
        <v>294</v>
      </c>
    </row>
    <row r="21" spans="1:13" s="216" customFormat="1" ht="23.25">
      <c r="A21" s="238">
        <v>4.9000000000000004</v>
      </c>
      <c r="B21" s="224" t="s">
        <v>749</v>
      </c>
      <c r="C21" s="206" t="s">
        <v>738</v>
      </c>
      <c r="D21" s="218"/>
      <c r="E21" s="218"/>
      <c r="F21" s="218"/>
      <c r="G21" s="218">
        <v>595</v>
      </c>
      <c r="H21" s="218">
        <v>700</v>
      </c>
      <c r="I21" s="218">
        <v>700</v>
      </c>
      <c r="J21" s="218">
        <v>700</v>
      </c>
      <c r="K21" s="218">
        <v>735</v>
      </c>
      <c r="L21" s="218">
        <v>735</v>
      </c>
      <c r="M21" s="439">
        <f t="shared" si="0"/>
        <v>735</v>
      </c>
    </row>
    <row r="22" spans="1:13" s="216" customFormat="1" ht="23.25">
      <c r="A22" s="238">
        <v>5</v>
      </c>
      <c r="B22" s="224" t="s">
        <v>750</v>
      </c>
      <c r="C22" s="206" t="s">
        <v>738</v>
      </c>
      <c r="D22" s="218">
        <v>520</v>
      </c>
      <c r="E22" s="218">
        <v>520</v>
      </c>
      <c r="F22" s="218">
        <v>520</v>
      </c>
      <c r="G22" s="218">
        <v>450</v>
      </c>
      <c r="H22" s="218">
        <v>700</v>
      </c>
      <c r="I22" s="218">
        <v>700</v>
      </c>
      <c r="J22" s="218">
        <v>700</v>
      </c>
      <c r="K22" s="218">
        <v>735</v>
      </c>
      <c r="L22" s="218">
        <v>735</v>
      </c>
      <c r="M22" s="439">
        <f t="shared" si="0"/>
        <v>735</v>
      </c>
    </row>
    <row r="23" spans="1:13" s="216" customFormat="1" ht="23.25">
      <c r="A23" s="238">
        <v>6</v>
      </c>
      <c r="B23" s="224" t="s">
        <v>751</v>
      </c>
      <c r="C23" s="206" t="s">
        <v>738</v>
      </c>
      <c r="D23" s="225">
        <v>400</v>
      </c>
      <c r="E23" s="225">
        <v>400</v>
      </c>
      <c r="F23" s="225">
        <v>400</v>
      </c>
      <c r="G23" s="218">
        <v>47</v>
      </c>
      <c r="H23" s="218">
        <v>45</v>
      </c>
      <c r="I23" s="218">
        <v>45</v>
      </c>
      <c r="J23" s="218">
        <v>45</v>
      </c>
      <c r="K23" s="218">
        <v>47</v>
      </c>
      <c r="L23" s="218">
        <v>47</v>
      </c>
      <c r="M23" s="439">
        <f t="shared" si="0"/>
        <v>47</v>
      </c>
    </row>
    <row r="24" spans="1:13" s="216" customFormat="1" ht="23.25">
      <c r="A24" s="238">
        <v>7</v>
      </c>
      <c r="B24" s="224" t="s">
        <v>752</v>
      </c>
      <c r="C24" s="206" t="s">
        <v>738</v>
      </c>
      <c r="D24" s="225">
        <v>140</v>
      </c>
      <c r="E24" s="225">
        <v>140</v>
      </c>
      <c r="F24" s="225">
        <v>140</v>
      </c>
      <c r="G24" s="218">
        <v>26</v>
      </c>
      <c r="H24" s="218">
        <v>30</v>
      </c>
      <c r="I24" s="218">
        <v>30</v>
      </c>
      <c r="J24" s="218">
        <v>30</v>
      </c>
      <c r="K24" s="218">
        <v>31</v>
      </c>
      <c r="L24" s="218">
        <v>31</v>
      </c>
      <c r="M24" s="439">
        <f t="shared" si="0"/>
        <v>31</v>
      </c>
    </row>
    <row r="25" spans="1:13" s="216" customFormat="1" ht="23.25">
      <c r="A25" s="338">
        <v>8</v>
      </c>
      <c r="B25" s="217" t="s">
        <v>753</v>
      </c>
      <c r="C25" s="206"/>
      <c r="D25" s="218"/>
      <c r="E25" s="218"/>
      <c r="F25" s="218"/>
      <c r="G25" s="218"/>
      <c r="H25" s="218"/>
      <c r="I25" s="218"/>
      <c r="J25" s="218"/>
      <c r="K25" s="218"/>
      <c r="L25" s="218"/>
      <c r="M25" s="439">
        <f t="shared" si="0"/>
        <v>0</v>
      </c>
    </row>
    <row r="26" spans="1:13" s="216" customFormat="1" ht="16.5" customHeight="1">
      <c r="A26" s="238">
        <v>8.1</v>
      </c>
      <c r="B26" s="226" t="s">
        <v>754</v>
      </c>
      <c r="C26" s="206" t="s">
        <v>738</v>
      </c>
      <c r="D26" s="225">
        <v>27</v>
      </c>
      <c r="E26" s="225">
        <v>27</v>
      </c>
      <c r="F26" s="225">
        <v>27</v>
      </c>
      <c r="G26" s="218">
        <v>36</v>
      </c>
      <c r="H26" s="218">
        <v>55</v>
      </c>
      <c r="I26" s="218">
        <v>55</v>
      </c>
      <c r="J26" s="218">
        <v>55</v>
      </c>
      <c r="K26" s="218">
        <v>57</v>
      </c>
      <c r="L26" s="218">
        <v>57</v>
      </c>
      <c r="M26" s="439">
        <f t="shared" si="0"/>
        <v>57</v>
      </c>
    </row>
    <row r="27" spans="1:13" s="216" customFormat="1" ht="16.5" customHeight="1">
      <c r="A27" s="238">
        <v>8.1999999999999993</v>
      </c>
      <c r="B27" s="226" t="s">
        <v>755</v>
      </c>
      <c r="C27" s="206" t="s">
        <v>738</v>
      </c>
      <c r="D27" s="225"/>
      <c r="E27" s="225"/>
      <c r="F27" s="225"/>
      <c r="G27" s="218">
        <v>57</v>
      </c>
      <c r="H27" s="218">
        <v>130</v>
      </c>
      <c r="I27" s="218">
        <v>130</v>
      </c>
      <c r="J27" s="218">
        <v>130</v>
      </c>
      <c r="K27" s="218">
        <v>136</v>
      </c>
      <c r="L27" s="218">
        <v>136</v>
      </c>
      <c r="M27" s="439">
        <f t="shared" si="0"/>
        <v>136</v>
      </c>
    </row>
    <row r="28" spans="1:13" s="216" customFormat="1" ht="16.5" customHeight="1">
      <c r="A28" s="238">
        <v>8.3000000000000007</v>
      </c>
      <c r="B28" s="226" t="s">
        <v>756</v>
      </c>
      <c r="C28" s="206" t="s">
        <v>738</v>
      </c>
      <c r="D28" s="225">
        <v>38</v>
      </c>
      <c r="E28" s="225">
        <v>38</v>
      </c>
      <c r="F28" s="225">
        <v>38</v>
      </c>
      <c r="G28" s="218">
        <v>40</v>
      </c>
      <c r="H28" s="218">
        <v>180</v>
      </c>
      <c r="I28" s="218">
        <v>180</v>
      </c>
      <c r="J28" s="218">
        <v>180</v>
      </c>
      <c r="K28" s="218">
        <v>189</v>
      </c>
      <c r="L28" s="218">
        <v>189</v>
      </c>
      <c r="M28" s="439">
        <f t="shared" si="0"/>
        <v>189</v>
      </c>
    </row>
    <row r="29" spans="1:13" s="216" customFormat="1" ht="16.5" customHeight="1">
      <c r="A29" s="238">
        <v>8.4</v>
      </c>
      <c r="B29" s="226" t="s">
        <v>757</v>
      </c>
      <c r="C29" s="206" t="s">
        <v>738</v>
      </c>
      <c r="D29" s="225"/>
      <c r="E29" s="225"/>
      <c r="F29" s="225"/>
      <c r="G29" s="218">
        <v>390</v>
      </c>
      <c r="H29" s="218">
        <v>450</v>
      </c>
      <c r="I29" s="218">
        <v>450</v>
      </c>
      <c r="J29" s="218">
        <v>450</v>
      </c>
      <c r="K29" s="218">
        <v>472</v>
      </c>
      <c r="L29" s="218">
        <v>472</v>
      </c>
      <c r="M29" s="439">
        <f t="shared" si="0"/>
        <v>472</v>
      </c>
    </row>
    <row r="30" spans="1:13" s="216" customFormat="1" ht="16.5" customHeight="1">
      <c r="A30" s="238">
        <v>8.5</v>
      </c>
      <c r="B30" s="226" t="s">
        <v>758</v>
      </c>
      <c r="C30" s="206" t="s">
        <v>738</v>
      </c>
      <c r="D30" s="225"/>
      <c r="E30" s="225"/>
      <c r="F30" s="225"/>
      <c r="G30" s="218">
        <v>415</v>
      </c>
      <c r="H30" s="218">
        <v>550</v>
      </c>
      <c r="I30" s="218">
        <v>550</v>
      </c>
      <c r="J30" s="218">
        <v>550</v>
      </c>
      <c r="K30" s="218">
        <v>577</v>
      </c>
      <c r="L30" s="218">
        <v>577</v>
      </c>
      <c r="M30" s="439">
        <f t="shared" si="0"/>
        <v>577</v>
      </c>
    </row>
    <row r="31" spans="1:13" s="216" customFormat="1" ht="16.5" customHeight="1">
      <c r="A31" s="238">
        <v>8.6</v>
      </c>
      <c r="B31" s="226" t="s">
        <v>759</v>
      </c>
      <c r="C31" s="206" t="s">
        <v>738</v>
      </c>
      <c r="D31" s="225"/>
      <c r="E31" s="225"/>
      <c r="F31" s="225"/>
      <c r="G31" s="218">
        <v>417</v>
      </c>
      <c r="H31" s="218">
        <v>700</v>
      </c>
      <c r="I31" s="218">
        <v>700</v>
      </c>
      <c r="J31" s="218">
        <v>700</v>
      </c>
      <c r="K31" s="218">
        <v>735</v>
      </c>
      <c r="L31" s="218">
        <v>735</v>
      </c>
      <c r="M31" s="439">
        <f t="shared" si="0"/>
        <v>735</v>
      </c>
    </row>
    <row r="32" spans="1:13" s="216" customFormat="1" ht="16.5" customHeight="1">
      <c r="A32" s="238">
        <v>8.6999999999999993</v>
      </c>
      <c r="B32" s="227" t="s">
        <v>760</v>
      </c>
      <c r="C32" s="206" t="s">
        <v>738</v>
      </c>
      <c r="D32" s="225"/>
      <c r="E32" s="225"/>
      <c r="F32" s="225"/>
      <c r="G32" s="218">
        <v>830</v>
      </c>
      <c r="H32" s="218">
        <v>900</v>
      </c>
      <c r="I32" s="218">
        <v>900</v>
      </c>
      <c r="J32" s="218">
        <v>900</v>
      </c>
      <c r="K32" s="218">
        <v>945</v>
      </c>
      <c r="L32" s="218">
        <v>945</v>
      </c>
      <c r="M32" s="439">
        <f t="shared" si="0"/>
        <v>945</v>
      </c>
    </row>
    <row r="33" spans="1:13" s="216" customFormat="1" ht="16.5" customHeight="1">
      <c r="A33" s="238">
        <v>8.8000000000000007</v>
      </c>
      <c r="B33" s="223" t="s">
        <v>761</v>
      </c>
      <c r="C33" s="206" t="s">
        <v>738</v>
      </c>
      <c r="D33" s="225">
        <v>170</v>
      </c>
      <c r="E33" s="225">
        <v>170</v>
      </c>
      <c r="F33" s="225">
        <v>170</v>
      </c>
      <c r="G33" s="218">
        <v>160</v>
      </c>
      <c r="H33" s="218">
        <v>200</v>
      </c>
      <c r="I33" s="218">
        <v>200</v>
      </c>
      <c r="J33" s="218">
        <v>200</v>
      </c>
      <c r="K33" s="218">
        <v>210</v>
      </c>
      <c r="L33" s="218">
        <v>210</v>
      </c>
      <c r="M33" s="439">
        <f t="shared" si="0"/>
        <v>210</v>
      </c>
    </row>
    <row r="34" spans="1:13" s="216" customFormat="1" ht="16.5" customHeight="1">
      <c r="A34" s="238">
        <v>8.9</v>
      </c>
      <c r="B34" s="223" t="s">
        <v>762</v>
      </c>
      <c r="C34" s="206" t="s">
        <v>738</v>
      </c>
      <c r="D34" s="225">
        <v>190</v>
      </c>
      <c r="E34" s="225">
        <v>190</v>
      </c>
      <c r="F34" s="225">
        <v>190</v>
      </c>
      <c r="G34" s="218">
        <v>200</v>
      </c>
      <c r="H34" s="218">
        <v>300</v>
      </c>
      <c r="I34" s="218">
        <v>300</v>
      </c>
      <c r="J34" s="218">
        <v>300</v>
      </c>
      <c r="K34" s="218">
        <v>315</v>
      </c>
      <c r="L34" s="218">
        <v>315</v>
      </c>
      <c r="M34" s="439">
        <f t="shared" si="0"/>
        <v>315</v>
      </c>
    </row>
    <row r="35" spans="1:13" s="216" customFormat="1" ht="23.25">
      <c r="A35" s="339">
        <v>8.1</v>
      </c>
      <c r="B35" s="228" t="s">
        <v>763</v>
      </c>
      <c r="C35" s="206" t="s">
        <v>738</v>
      </c>
      <c r="D35" s="225">
        <v>180</v>
      </c>
      <c r="E35" s="225">
        <v>180</v>
      </c>
      <c r="F35" s="225">
        <v>180</v>
      </c>
      <c r="G35" s="218">
        <v>200</v>
      </c>
      <c r="H35" s="218">
        <v>220</v>
      </c>
      <c r="I35" s="218">
        <v>220</v>
      </c>
      <c r="J35" s="218">
        <v>220</v>
      </c>
      <c r="K35" s="218">
        <v>231</v>
      </c>
      <c r="L35" s="218">
        <v>231</v>
      </c>
      <c r="M35" s="439">
        <f t="shared" si="0"/>
        <v>231</v>
      </c>
    </row>
    <row r="36" spans="1:13" s="216" customFormat="1" ht="16.5" customHeight="1">
      <c r="A36" s="238">
        <v>8.11</v>
      </c>
      <c r="B36" s="228" t="s">
        <v>764</v>
      </c>
      <c r="C36" s="206" t="s">
        <v>738</v>
      </c>
      <c r="D36" s="225">
        <v>205</v>
      </c>
      <c r="E36" s="225">
        <v>205</v>
      </c>
      <c r="F36" s="225">
        <v>205</v>
      </c>
      <c r="G36" s="218">
        <v>220</v>
      </c>
      <c r="H36" s="218">
        <v>250</v>
      </c>
      <c r="I36" s="218">
        <v>250</v>
      </c>
      <c r="J36" s="218">
        <v>250</v>
      </c>
      <c r="K36" s="218">
        <v>262</v>
      </c>
      <c r="L36" s="218">
        <v>262</v>
      </c>
      <c r="M36" s="439">
        <f t="shared" si="0"/>
        <v>262</v>
      </c>
    </row>
    <row r="37" spans="1:13" s="216" customFormat="1" ht="16.5" customHeight="1">
      <c r="A37" s="339">
        <v>8.1199999999999992</v>
      </c>
      <c r="B37" s="228" t="s">
        <v>765</v>
      </c>
      <c r="C37" s="206" t="s">
        <v>738</v>
      </c>
      <c r="D37" s="225">
        <v>235</v>
      </c>
      <c r="E37" s="225">
        <v>235</v>
      </c>
      <c r="F37" s="225">
        <v>235</v>
      </c>
      <c r="G37" s="218">
        <v>245</v>
      </c>
      <c r="H37" s="218">
        <v>270</v>
      </c>
      <c r="I37" s="218">
        <v>270</v>
      </c>
      <c r="J37" s="218">
        <v>270</v>
      </c>
      <c r="K37" s="218">
        <v>283</v>
      </c>
      <c r="L37" s="218">
        <v>283</v>
      </c>
      <c r="M37" s="439">
        <f t="shared" si="0"/>
        <v>283</v>
      </c>
    </row>
    <row r="38" spans="1:13" s="216" customFormat="1" ht="16.5" customHeight="1">
      <c r="A38" s="238">
        <v>8.1300000000000008</v>
      </c>
      <c r="B38" s="223" t="s">
        <v>766</v>
      </c>
      <c r="C38" s="206" t="s">
        <v>738</v>
      </c>
      <c r="D38" s="225">
        <v>65</v>
      </c>
      <c r="E38" s="225">
        <v>65</v>
      </c>
      <c r="F38" s="225">
        <v>65</v>
      </c>
      <c r="G38" s="218">
        <v>68</v>
      </c>
      <c r="H38" s="218">
        <v>120</v>
      </c>
      <c r="I38" s="218">
        <v>120</v>
      </c>
      <c r="J38" s="218">
        <v>120</v>
      </c>
      <c r="K38" s="218">
        <v>126</v>
      </c>
      <c r="L38" s="218">
        <v>126</v>
      </c>
      <c r="M38" s="439">
        <f t="shared" si="0"/>
        <v>126</v>
      </c>
    </row>
    <row r="39" spans="1:13" s="216" customFormat="1" ht="23.25">
      <c r="A39" s="339">
        <v>8.14</v>
      </c>
      <c r="B39" s="223" t="s">
        <v>767</v>
      </c>
      <c r="C39" s="206" t="s">
        <v>738</v>
      </c>
      <c r="D39" s="225">
        <v>1400</v>
      </c>
      <c r="E39" s="225">
        <v>1400</v>
      </c>
      <c r="F39" s="225">
        <v>1400</v>
      </c>
      <c r="G39" s="218">
        <v>1350</v>
      </c>
      <c r="H39" s="218">
        <v>1200</v>
      </c>
      <c r="I39" s="218">
        <v>1200</v>
      </c>
      <c r="J39" s="218">
        <v>1200</v>
      </c>
      <c r="K39" s="218">
        <v>1260</v>
      </c>
      <c r="L39" s="218">
        <v>1260</v>
      </c>
      <c r="M39" s="439">
        <f t="shared" si="0"/>
        <v>1260</v>
      </c>
    </row>
    <row r="40" spans="1:13" s="230" customFormat="1" ht="23.25">
      <c r="A40" s="338">
        <v>9</v>
      </c>
      <c r="B40" s="229" t="s">
        <v>768</v>
      </c>
      <c r="C40" s="206"/>
      <c r="D40" s="225"/>
      <c r="E40" s="225"/>
      <c r="F40" s="225"/>
      <c r="G40" s="218"/>
      <c r="H40" s="218"/>
      <c r="I40" s="218"/>
      <c r="J40" s="218"/>
      <c r="K40" s="218"/>
      <c r="L40" s="218"/>
      <c r="M40" s="439">
        <f t="shared" si="0"/>
        <v>0</v>
      </c>
    </row>
    <row r="41" spans="1:13" s="216" customFormat="1" ht="23.25">
      <c r="A41" s="238">
        <v>9.1</v>
      </c>
      <c r="B41" s="223" t="s">
        <v>769</v>
      </c>
      <c r="C41" s="206" t="s">
        <v>716</v>
      </c>
      <c r="D41" s="211"/>
      <c r="E41" s="211"/>
      <c r="F41" s="231"/>
      <c r="G41" s="231">
        <v>50</v>
      </c>
      <c r="H41" s="231">
        <v>60</v>
      </c>
      <c r="I41" s="218">
        <v>60</v>
      </c>
      <c r="J41" s="218">
        <v>60</v>
      </c>
      <c r="K41" s="218">
        <v>63</v>
      </c>
      <c r="L41" s="218">
        <v>63</v>
      </c>
      <c r="M41" s="439">
        <f t="shared" si="0"/>
        <v>63</v>
      </c>
    </row>
    <row r="42" spans="1:13" s="216" customFormat="1" ht="32.25">
      <c r="A42" s="238">
        <v>9.1999999999999993</v>
      </c>
      <c r="B42" s="229" t="s">
        <v>770</v>
      </c>
      <c r="C42" s="206" t="s">
        <v>716</v>
      </c>
      <c r="D42" s="231">
        <v>22</v>
      </c>
      <c r="E42" s="231">
        <v>22</v>
      </c>
      <c r="F42" s="231">
        <v>30</v>
      </c>
      <c r="G42" s="231">
        <v>25</v>
      </c>
      <c r="H42" s="231">
        <v>45</v>
      </c>
      <c r="I42" s="218">
        <v>45</v>
      </c>
      <c r="J42" s="218">
        <v>45</v>
      </c>
      <c r="K42" s="218">
        <v>47</v>
      </c>
      <c r="L42" s="218">
        <v>47</v>
      </c>
      <c r="M42" s="439">
        <f t="shared" si="0"/>
        <v>47</v>
      </c>
    </row>
    <row r="43" spans="1:13" s="216" customFormat="1" ht="23.25">
      <c r="A43" s="238">
        <v>9.3000000000000007</v>
      </c>
      <c r="B43" s="221" t="s">
        <v>771</v>
      </c>
      <c r="C43" s="206" t="s">
        <v>716</v>
      </c>
      <c r="D43" s="231">
        <v>17</v>
      </c>
      <c r="E43" s="231">
        <v>17</v>
      </c>
      <c r="F43" s="231">
        <v>21</v>
      </c>
      <c r="G43" s="231">
        <v>20</v>
      </c>
      <c r="H43" s="231">
        <v>25</v>
      </c>
      <c r="I43" s="218">
        <v>25</v>
      </c>
      <c r="J43" s="218">
        <v>25</v>
      </c>
      <c r="K43" s="218">
        <v>26</v>
      </c>
      <c r="L43" s="218">
        <v>26</v>
      </c>
      <c r="M43" s="439">
        <f t="shared" si="0"/>
        <v>26</v>
      </c>
    </row>
    <row r="44" spans="1:13" ht="23.25">
      <c r="A44" s="238">
        <v>10</v>
      </c>
      <c r="B44" s="221" t="s">
        <v>772</v>
      </c>
      <c r="C44" s="206" t="s">
        <v>773</v>
      </c>
      <c r="D44" s="239"/>
      <c r="E44" s="239"/>
      <c r="F44" s="231"/>
      <c r="G44" s="239">
        <v>35</v>
      </c>
      <c r="H44" s="231">
        <v>20</v>
      </c>
      <c r="I44" s="218">
        <v>20</v>
      </c>
      <c r="J44" s="218">
        <v>20</v>
      </c>
      <c r="K44" s="218">
        <v>21</v>
      </c>
      <c r="L44" s="218">
        <v>21</v>
      </c>
      <c r="M44" s="439">
        <f t="shared" si="0"/>
        <v>21</v>
      </c>
    </row>
    <row r="45" spans="1:13" s="1" customFormat="1" ht="23.25">
      <c r="A45" s="721">
        <f>A44+1</f>
        <v>11</v>
      </c>
      <c r="B45" s="165" t="s">
        <v>671</v>
      </c>
      <c r="C45" s="168"/>
      <c r="D45" s="10">
        <v>0</v>
      </c>
      <c r="E45" s="12">
        <f>D45</f>
        <v>0</v>
      </c>
      <c r="F45" s="182">
        <f>E45</f>
        <v>0</v>
      </c>
      <c r="G45" s="182">
        <f>F45</f>
        <v>0</v>
      </c>
      <c r="H45" s="10"/>
      <c r="I45" s="218"/>
      <c r="J45" s="218"/>
      <c r="K45" s="218"/>
      <c r="L45" s="218"/>
      <c r="M45" s="439">
        <f t="shared" si="0"/>
        <v>0</v>
      </c>
    </row>
    <row r="46" spans="1:13" s="1" customFormat="1" ht="25.5">
      <c r="A46" s="721"/>
      <c r="B46" s="166" t="s">
        <v>627</v>
      </c>
      <c r="C46" s="464" t="s">
        <v>19</v>
      </c>
      <c r="D46" s="3"/>
      <c r="E46" s="12"/>
      <c r="F46" s="182">
        <v>245</v>
      </c>
      <c r="G46" s="182">
        <f>F46</f>
        <v>245</v>
      </c>
      <c r="H46" s="231">
        <v>245</v>
      </c>
      <c r="I46" s="218">
        <v>245</v>
      </c>
      <c r="J46" s="218">
        <v>245</v>
      </c>
      <c r="K46" s="218">
        <v>257</v>
      </c>
      <c r="L46" s="218">
        <v>257</v>
      </c>
      <c r="M46" s="439">
        <f t="shared" si="0"/>
        <v>257</v>
      </c>
    </row>
    <row r="47" spans="1:13" s="1" customFormat="1" ht="25.5">
      <c r="A47" s="721"/>
      <c r="B47" s="166" t="s">
        <v>628</v>
      </c>
      <c r="C47" s="464" t="s">
        <v>19</v>
      </c>
      <c r="D47" s="3"/>
      <c r="E47" s="12"/>
      <c r="F47" s="182">
        <v>245</v>
      </c>
      <c r="G47" s="182">
        <f>F47</f>
        <v>245</v>
      </c>
      <c r="H47" s="231">
        <v>220</v>
      </c>
      <c r="I47" s="218">
        <v>220</v>
      </c>
      <c r="J47" s="218">
        <v>220</v>
      </c>
      <c r="K47" s="218">
        <v>231</v>
      </c>
      <c r="L47" s="218">
        <v>231</v>
      </c>
      <c r="M47" s="439">
        <f t="shared" si="0"/>
        <v>231</v>
      </c>
    </row>
  </sheetData>
  <mergeCells count="2">
    <mergeCell ref="A45:A47"/>
    <mergeCell ref="B1:K1"/>
  </mergeCells>
  <hyperlinks>
    <hyperlink ref="B18" r:id="rId1"/>
    <hyperlink ref="B32" r:id="rId2"/>
  </hyperlinks>
  <printOptions horizontalCentered="1"/>
  <pageMargins left="0.5" right="0.5" top="0.57999999999999996" bottom="0.25" header="0.2" footer="0.18"/>
  <pageSetup paperSize="9" scale="80" orientation="portrait" verticalDpi="3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view="pageBreakPreview" zoomScale="88" zoomScaleSheetLayoutView="130" workbookViewId="0">
      <selection activeCell="B2" sqref="B2"/>
    </sheetView>
  </sheetViews>
  <sheetFormatPr defaultColWidth="9.140625" defaultRowHeight="20.25"/>
  <cols>
    <col min="1" max="1" width="5" style="267" bestFit="1" customWidth="1"/>
    <col min="2" max="2" width="51.42578125" style="268" customWidth="1"/>
    <col min="3" max="3" width="11.85546875" style="271" customWidth="1"/>
    <col min="4" max="4" width="10.7109375" style="273" customWidth="1"/>
    <col min="5" max="5" width="12.85546875" style="273" customWidth="1"/>
    <col min="6" max="6" width="7.5703125" style="269" customWidth="1"/>
    <col min="7" max="16384" width="9.140625" style="249"/>
  </cols>
  <sheetData>
    <row r="1" spans="1:6" s="248" customFormat="1" ht="16.5">
      <c r="A1" s="245" t="s">
        <v>854</v>
      </c>
      <c r="B1" s="246" t="s">
        <v>2096</v>
      </c>
      <c r="C1" s="247"/>
      <c r="D1" s="272"/>
      <c r="E1" s="272"/>
      <c r="F1" s="247"/>
    </row>
    <row r="2" spans="1:6" s="279" customFormat="1" ht="30" customHeight="1">
      <c r="A2" s="270" t="s">
        <v>203</v>
      </c>
      <c r="B2" s="278" t="s">
        <v>855</v>
      </c>
      <c r="C2" s="270" t="s">
        <v>856</v>
      </c>
      <c r="D2" s="274" t="s">
        <v>857</v>
      </c>
      <c r="E2" s="274" t="s">
        <v>858</v>
      </c>
      <c r="F2" s="270" t="s">
        <v>345</v>
      </c>
    </row>
    <row r="3" spans="1:6" s="253" customFormat="1" ht="15.75">
      <c r="A3" s="250"/>
      <c r="B3" s="251" t="s">
        <v>811</v>
      </c>
      <c r="C3" s="252"/>
      <c r="D3" s="258"/>
      <c r="E3" s="258"/>
      <c r="F3" s="244"/>
    </row>
    <row r="4" spans="1:6" s="253" customFormat="1" ht="25.5">
      <c r="A4" s="250">
        <v>1</v>
      </c>
      <c r="B4" s="254" t="s">
        <v>790</v>
      </c>
      <c r="C4" s="255" t="s">
        <v>803</v>
      </c>
      <c r="D4" s="275">
        <v>54</v>
      </c>
      <c r="E4" s="275">
        <v>2003</v>
      </c>
      <c r="F4" s="244"/>
    </row>
    <row r="5" spans="1:6" s="253" customFormat="1" ht="25.5">
      <c r="A5" s="250">
        <f>A4+1</f>
        <v>2</v>
      </c>
      <c r="B5" s="254" t="s">
        <v>791</v>
      </c>
      <c r="C5" s="255" t="s">
        <v>803</v>
      </c>
      <c r="D5" s="275">
        <v>70</v>
      </c>
      <c r="E5" s="275">
        <v>2604</v>
      </c>
      <c r="F5" s="244"/>
    </row>
    <row r="6" spans="1:6" s="253" customFormat="1" ht="25.5">
      <c r="A6" s="250">
        <f t="shared" ref="A6:A51" si="0">A5+1</f>
        <v>3</v>
      </c>
      <c r="B6" s="254" t="s">
        <v>792</v>
      </c>
      <c r="C6" s="255" t="s">
        <v>803</v>
      </c>
      <c r="D6" s="275">
        <v>89</v>
      </c>
      <c r="E6" s="275">
        <v>3305</v>
      </c>
      <c r="F6" s="244"/>
    </row>
    <row r="7" spans="1:6" s="253" customFormat="1" ht="25.5">
      <c r="A7" s="250">
        <f t="shared" si="0"/>
        <v>4</v>
      </c>
      <c r="B7" s="254" t="s">
        <v>793</v>
      </c>
      <c r="C7" s="255" t="s">
        <v>804</v>
      </c>
      <c r="D7" s="275">
        <v>67</v>
      </c>
      <c r="E7" s="275">
        <v>2037</v>
      </c>
      <c r="F7" s="244"/>
    </row>
    <row r="8" spans="1:6" s="253" customFormat="1" ht="25.5">
      <c r="A8" s="250">
        <f t="shared" si="0"/>
        <v>5</v>
      </c>
      <c r="B8" s="254" t="s">
        <v>794</v>
      </c>
      <c r="C8" s="255" t="s">
        <v>804</v>
      </c>
      <c r="D8" s="275">
        <v>90</v>
      </c>
      <c r="E8" s="275">
        <v>2716</v>
      </c>
      <c r="F8" s="244"/>
    </row>
    <row r="9" spans="1:6" s="253" customFormat="1" ht="25.5">
      <c r="A9" s="250">
        <f t="shared" si="0"/>
        <v>6</v>
      </c>
      <c r="B9" s="254" t="s">
        <v>795</v>
      </c>
      <c r="C9" s="255" t="s">
        <v>804</v>
      </c>
      <c r="D9" s="275">
        <v>108</v>
      </c>
      <c r="E9" s="275">
        <v>3248</v>
      </c>
      <c r="F9" s="244"/>
    </row>
    <row r="10" spans="1:6" s="253" customFormat="1" ht="25.5">
      <c r="A10" s="250">
        <f t="shared" si="0"/>
        <v>7</v>
      </c>
      <c r="B10" s="254" t="s">
        <v>796</v>
      </c>
      <c r="C10" s="255" t="s">
        <v>805</v>
      </c>
      <c r="D10" s="275">
        <v>48</v>
      </c>
      <c r="E10" s="275">
        <v>1461</v>
      </c>
      <c r="F10" s="244"/>
    </row>
    <row r="11" spans="1:6" s="253" customFormat="1" ht="25.5">
      <c r="A11" s="250">
        <f t="shared" si="0"/>
        <v>8</v>
      </c>
      <c r="B11" s="254" t="s">
        <v>797</v>
      </c>
      <c r="C11" s="255" t="s">
        <v>805</v>
      </c>
      <c r="D11" s="275">
        <v>64</v>
      </c>
      <c r="E11" s="275">
        <v>1949</v>
      </c>
      <c r="F11" s="244"/>
    </row>
    <row r="12" spans="1:6" s="253" customFormat="1" ht="25.5">
      <c r="A12" s="250">
        <f t="shared" si="0"/>
        <v>9</v>
      </c>
      <c r="B12" s="254" t="s">
        <v>798</v>
      </c>
      <c r="C12" s="255" t="s">
        <v>805</v>
      </c>
      <c r="D12" s="275">
        <v>81</v>
      </c>
      <c r="E12" s="275">
        <v>2436</v>
      </c>
      <c r="F12" s="244"/>
    </row>
    <row r="13" spans="1:6" s="253" customFormat="1" ht="25.5">
      <c r="A13" s="250">
        <f t="shared" si="0"/>
        <v>10</v>
      </c>
      <c r="B13" s="254" t="s">
        <v>799</v>
      </c>
      <c r="C13" s="255" t="s">
        <v>806</v>
      </c>
      <c r="D13" s="275">
        <v>42</v>
      </c>
      <c r="E13" s="275">
        <v>1273</v>
      </c>
      <c r="F13" s="244"/>
    </row>
    <row r="14" spans="1:6" s="253" customFormat="1" ht="25.5">
      <c r="A14" s="250">
        <f t="shared" si="0"/>
        <v>11</v>
      </c>
      <c r="B14" s="254" t="s">
        <v>800</v>
      </c>
      <c r="C14" s="255" t="s">
        <v>806</v>
      </c>
      <c r="D14" s="275">
        <v>56</v>
      </c>
      <c r="E14" s="275">
        <v>1698</v>
      </c>
      <c r="F14" s="244"/>
    </row>
    <row r="15" spans="1:6" s="253" customFormat="1" ht="25.5">
      <c r="A15" s="250">
        <f t="shared" si="0"/>
        <v>12</v>
      </c>
      <c r="B15" s="254" t="s">
        <v>801</v>
      </c>
      <c r="C15" s="255" t="s">
        <v>806</v>
      </c>
      <c r="D15" s="275">
        <v>70</v>
      </c>
      <c r="E15" s="275">
        <v>2122</v>
      </c>
      <c r="F15" s="256"/>
    </row>
    <row r="16" spans="1:6" s="253" customFormat="1" ht="25.5">
      <c r="A16" s="250">
        <f t="shared" si="0"/>
        <v>13</v>
      </c>
      <c r="B16" s="254" t="s">
        <v>802</v>
      </c>
      <c r="C16" s="255" t="s">
        <v>807</v>
      </c>
      <c r="D16" s="275">
        <v>33</v>
      </c>
      <c r="E16" s="275">
        <v>1698</v>
      </c>
      <c r="F16" s="256"/>
    </row>
    <row r="17" spans="1:6" s="253" customFormat="1" ht="25.5">
      <c r="A17" s="250">
        <f t="shared" si="0"/>
        <v>14</v>
      </c>
      <c r="B17" s="254" t="s">
        <v>822</v>
      </c>
      <c r="C17" s="255" t="s">
        <v>807</v>
      </c>
      <c r="D17" s="275">
        <v>43</v>
      </c>
      <c r="E17" s="275">
        <v>2165</v>
      </c>
      <c r="F17" s="244"/>
    </row>
    <row r="18" spans="1:6" s="253" customFormat="1" ht="25.5">
      <c r="A18" s="250">
        <f t="shared" si="0"/>
        <v>15</v>
      </c>
      <c r="B18" s="254" t="s">
        <v>823</v>
      </c>
      <c r="C18" s="255" t="s">
        <v>807</v>
      </c>
      <c r="D18" s="275">
        <v>54</v>
      </c>
      <c r="E18" s="275">
        <v>2707</v>
      </c>
      <c r="F18" s="244"/>
    </row>
    <row r="19" spans="1:6" s="253" customFormat="1" ht="25.5">
      <c r="A19" s="250">
        <f t="shared" si="0"/>
        <v>16</v>
      </c>
      <c r="B19" s="254" t="s">
        <v>824</v>
      </c>
      <c r="C19" s="255" t="s">
        <v>808</v>
      </c>
      <c r="D19" s="275">
        <v>53</v>
      </c>
      <c r="E19" s="275">
        <v>1574</v>
      </c>
      <c r="F19" s="256"/>
    </row>
    <row r="20" spans="1:6" s="253" customFormat="1" ht="25.5">
      <c r="A20" s="250">
        <f t="shared" si="0"/>
        <v>17</v>
      </c>
      <c r="B20" s="254" t="s">
        <v>825</v>
      </c>
      <c r="C20" s="255" t="s">
        <v>808</v>
      </c>
      <c r="D20" s="275">
        <v>63</v>
      </c>
      <c r="E20" s="275">
        <v>1882</v>
      </c>
      <c r="F20" s="256"/>
    </row>
    <row r="21" spans="1:6" s="253" customFormat="1" ht="25.5">
      <c r="A21" s="250">
        <f t="shared" si="0"/>
        <v>18</v>
      </c>
      <c r="B21" s="254" t="s">
        <v>826</v>
      </c>
      <c r="C21" s="255" t="s">
        <v>808</v>
      </c>
      <c r="D21" s="275">
        <v>70</v>
      </c>
      <c r="E21" s="275">
        <v>2091</v>
      </c>
      <c r="F21" s="256"/>
    </row>
    <row r="22" spans="1:6" s="257" customFormat="1" ht="25.5">
      <c r="A22" s="250">
        <f t="shared" si="0"/>
        <v>19</v>
      </c>
      <c r="B22" s="254" t="s">
        <v>827</v>
      </c>
      <c r="C22" s="255" t="s">
        <v>809</v>
      </c>
      <c r="D22" s="275">
        <v>42</v>
      </c>
      <c r="E22" s="275">
        <v>1462</v>
      </c>
      <c r="F22" s="256"/>
    </row>
    <row r="23" spans="1:6" s="253" customFormat="1" ht="25.5">
      <c r="A23" s="250">
        <f t="shared" si="0"/>
        <v>20</v>
      </c>
      <c r="B23" s="254" t="s">
        <v>828</v>
      </c>
      <c r="C23" s="255" t="s">
        <v>809</v>
      </c>
      <c r="D23" s="275">
        <v>52</v>
      </c>
      <c r="E23" s="275">
        <v>1803</v>
      </c>
      <c r="F23" s="256"/>
    </row>
    <row r="24" spans="1:6" ht="25.5">
      <c r="A24" s="250">
        <f t="shared" si="0"/>
        <v>21</v>
      </c>
      <c r="B24" s="254" t="s">
        <v>829</v>
      </c>
      <c r="C24" s="255" t="s">
        <v>809</v>
      </c>
      <c r="D24" s="275">
        <v>59</v>
      </c>
      <c r="E24" s="275">
        <v>2047</v>
      </c>
      <c r="F24" s="244"/>
    </row>
    <row r="25" spans="1:6" s="261" customFormat="1" ht="25.5">
      <c r="A25" s="250">
        <f t="shared" si="0"/>
        <v>22</v>
      </c>
      <c r="B25" s="254" t="s">
        <v>830</v>
      </c>
      <c r="C25" s="255" t="s">
        <v>810</v>
      </c>
      <c r="D25" s="275">
        <v>66</v>
      </c>
      <c r="E25" s="275">
        <v>1666</v>
      </c>
      <c r="F25" s="260"/>
    </row>
    <row r="26" spans="1:6" ht="25.5">
      <c r="A26" s="250">
        <f t="shared" si="0"/>
        <v>23</v>
      </c>
      <c r="B26" s="254" t="s">
        <v>831</v>
      </c>
      <c r="C26" s="255" t="s">
        <v>810</v>
      </c>
      <c r="D26" s="275">
        <v>78</v>
      </c>
      <c r="E26" s="275">
        <v>1962</v>
      </c>
      <c r="F26" s="262"/>
    </row>
    <row r="27" spans="1:6" ht="25.5">
      <c r="A27" s="250">
        <f t="shared" si="0"/>
        <v>24</v>
      </c>
      <c r="B27" s="254" t="s">
        <v>832</v>
      </c>
      <c r="C27" s="255" t="s">
        <v>810</v>
      </c>
      <c r="D27" s="275">
        <v>88</v>
      </c>
      <c r="E27" s="275">
        <v>2222</v>
      </c>
      <c r="F27" s="262"/>
    </row>
    <row r="28" spans="1:6">
      <c r="A28" s="250">
        <f t="shared" si="0"/>
        <v>25</v>
      </c>
      <c r="B28" s="254" t="s">
        <v>812</v>
      </c>
      <c r="C28" s="255" t="s">
        <v>813</v>
      </c>
      <c r="D28" s="275">
        <v>16</v>
      </c>
      <c r="E28" s="275">
        <v>1629</v>
      </c>
      <c r="F28" s="262"/>
    </row>
    <row r="29" spans="1:6" ht="25.5">
      <c r="A29" s="250">
        <f t="shared" si="0"/>
        <v>26</v>
      </c>
      <c r="B29" s="254" t="s">
        <v>833</v>
      </c>
      <c r="C29" s="266" t="s">
        <v>813</v>
      </c>
      <c r="D29" s="276">
        <v>19</v>
      </c>
      <c r="E29" s="276">
        <v>1926</v>
      </c>
      <c r="F29" s="262"/>
    </row>
    <row r="30" spans="1:6" ht="25.5">
      <c r="A30" s="250">
        <f t="shared" si="0"/>
        <v>27</v>
      </c>
      <c r="B30" s="254" t="s">
        <v>834</v>
      </c>
      <c r="C30" s="266" t="s">
        <v>813</v>
      </c>
      <c r="D30" s="276">
        <v>22</v>
      </c>
      <c r="E30" s="276">
        <v>2222</v>
      </c>
      <c r="F30" s="262"/>
    </row>
    <row r="31" spans="1:6" ht="25.5">
      <c r="A31" s="250">
        <f t="shared" si="0"/>
        <v>28</v>
      </c>
      <c r="B31" s="254" t="s">
        <v>835</v>
      </c>
      <c r="C31" s="266" t="s">
        <v>810</v>
      </c>
      <c r="D31" s="276">
        <v>59</v>
      </c>
      <c r="E31" s="276">
        <v>1580</v>
      </c>
      <c r="F31" s="262"/>
    </row>
    <row r="32" spans="1:6" ht="25.5">
      <c r="A32" s="250">
        <f t="shared" si="0"/>
        <v>29</v>
      </c>
      <c r="B32" s="254" t="s">
        <v>836</v>
      </c>
      <c r="C32" s="266" t="s">
        <v>810</v>
      </c>
      <c r="D32" s="276">
        <v>71</v>
      </c>
      <c r="E32" s="276">
        <v>1896</v>
      </c>
      <c r="F32" s="262"/>
    </row>
    <row r="33" spans="1:6" ht="25.5">
      <c r="A33" s="250">
        <f t="shared" si="0"/>
        <v>30</v>
      </c>
      <c r="B33" s="254" t="s">
        <v>837</v>
      </c>
      <c r="C33" s="266" t="s">
        <v>810</v>
      </c>
      <c r="D33" s="276">
        <v>78</v>
      </c>
      <c r="E33" s="276">
        <v>2093</v>
      </c>
      <c r="F33" s="262"/>
    </row>
    <row r="34" spans="1:6" ht="25.5">
      <c r="A34" s="250">
        <f t="shared" si="0"/>
        <v>31</v>
      </c>
      <c r="B34" s="254" t="s">
        <v>838</v>
      </c>
      <c r="C34" s="266" t="s">
        <v>810</v>
      </c>
      <c r="D34" s="276">
        <v>62</v>
      </c>
      <c r="E34" s="276">
        <v>1555</v>
      </c>
      <c r="F34" s="262"/>
    </row>
    <row r="35" spans="1:6" ht="25.5">
      <c r="A35" s="250">
        <f t="shared" si="0"/>
        <v>32</v>
      </c>
      <c r="B35" s="254" t="s">
        <v>839</v>
      </c>
      <c r="C35" s="266" t="s">
        <v>810</v>
      </c>
      <c r="D35" s="276">
        <v>77</v>
      </c>
      <c r="E35" s="276">
        <v>1925</v>
      </c>
      <c r="F35" s="262"/>
    </row>
    <row r="36" spans="1:6" ht="25.5">
      <c r="A36" s="250">
        <f t="shared" si="0"/>
        <v>33</v>
      </c>
      <c r="B36" s="254" t="s">
        <v>840</v>
      </c>
      <c r="C36" s="266" t="s">
        <v>810</v>
      </c>
      <c r="D36" s="276">
        <v>84</v>
      </c>
      <c r="E36" s="276">
        <v>2111</v>
      </c>
      <c r="F36" s="262"/>
    </row>
    <row r="37" spans="1:6">
      <c r="A37" s="250"/>
      <c r="B37" s="263" t="s">
        <v>814</v>
      </c>
      <c r="C37" s="264"/>
      <c r="D37" s="259"/>
      <c r="E37" s="259"/>
      <c r="F37" s="262"/>
    </row>
    <row r="38" spans="1:6" ht="25.5">
      <c r="A38" s="250">
        <f>A36+1</f>
        <v>34</v>
      </c>
      <c r="B38" s="254" t="s">
        <v>841</v>
      </c>
      <c r="C38" s="266" t="s">
        <v>815</v>
      </c>
      <c r="D38" s="276">
        <v>207</v>
      </c>
      <c r="E38" s="276">
        <v>1296</v>
      </c>
      <c r="F38" s="262"/>
    </row>
    <row r="39" spans="1:6" ht="25.5">
      <c r="A39" s="250">
        <f t="shared" si="0"/>
        <v>35</v>
      </c>
      <c r="B39" s="254" t="s">
        <v>842</v>
      </c>
      <c r="C39" s="266" t="s">
        <v>815</v>
      </c>
      <c r="D39" s="276">
        <v>229</v>
      </c>
      <c r="E39" s="276">
        <v>1434</v>
      </c>
      <c r="F39" s="262"/>
    </row>
    <row r="40" spans="1:6" ht="25.5">
      <c r="A40" s="250">
        <f t="shared" si="0"/>
        <v>36</v>
      </c>
      <c r="B40" s="254" t="s">
        <v>843</v>
      </c>
      <c r="C40" s="266" t="s">
        <v>815</v>
      </c>
      <c r="D40" s="276">
        <v>259</v>
      </c>
      <c r="E40" s="276">
        <v>1620</v>
      </c>
      <c r="F40" s="262"/>
    </row>
    <row r="41" spans="1:6">
      <c r="A41" s="250"/>
      <c r="B41" s="263" t="s">
        <v>852</v>
      </c>
      <c r="C41" s="265"/>
      <c r="D41" s="259"/>
      <c r="E41" s="259"/>
      <c r="F41" s="262"/>
    </row>
    <row r="42" spans="1:6" ht="28.5">
      <c r="A42" s="250">
        <f>A40+1</f>
        <v>37</v>
      </c>
      <c r="B42" s="254" t="s">
        <v>844</v>
      </c>
      <c r="C42" s="266" t="s">
        <v>816</v>
      </c>
      <c r="D42" s="276">
        <v>289</v>
      </c>
      <c r="E42" s="259"/>
      <c r="F42" s="262"/>
    </row>
    <row r="43" spans="1:6" ht="28.5">
      <c r="A43" s="250">
        <f t="shared" si="0"/>
        <v>38</v>
      </c>
      <c r="B43" s="254" t="s">
        <v>845</v>
      </c>
      <c r="C43" s="266" t="s">
        <v>816</v>
      </c>
      <c r="D43" s="276">
        <v>318</v>
      </c>
      <c r="E43" s="259"/>
      <c r="F43" s="262"/>
    </row>
    <row r="44" spans="1:6" ht="28.5">
      <c r="A44" s="250">
        <f t="shared" si="0"/>
        <v>39</v>
      </c>
      <c r="B44" s="254" t="s">
        <v>846</v>
      </c>
      <c r="C44" s="266" t="s">
        <v>816</v>
      </c>
      <c r="D44" s="276">
        <v>347</v>
      </c>
      <c r="E44" s="259"/>
      <c r="F44" s="262"/>
    </row>
    <row r="45" spans="1:6" ht="28.5">
      <c r="A45" s="250">
        <f t="shared" si="0"/>
        <v>40</v>
      </c>
      <c r="B45" s="254" t="s">
        <v>847</v>
      </c>
      <c r="C45" s="266" t="s">
        <v>816</v>
      </c>
      <c r="D45" s="276">
        <v>318</v>
      </c>
      <c r="E45" s="259"/>
      <c r="F45" s="262"/>
    </row>
    <row r="46" spans="1:6" ht="30.75" customHeight="1">
      <c r="A46" s="250"/>
      <c r="B46" s="263" t="s">
        <v>853</v>
      </c>
      <c r="C46" s="264"/>
      <c r="D46" s="277"/>
      <c r="E46" s="259"/>
      <c r="F46" s="262"/>
    </row>
    <row r="47" spans="1:6" ht="25.5">
      <c r="A47" s="250">
        <f>A45+1</f>
        <v>41</v>
      </c>
      <c r="B47" s="254" t="s">
        <v>848</v>
      </c>
      <c r="C47" s="266" t="s">
        <v>817</v>
      </c>
      <c r="D47" s="276">
        <v>15</v>
      </c>
      <c r="E47" s="259"/>
      <c r="F47" s="262"/>
    </row>
    <row r="48" spans="1:6" ht="25.5">
      <c r="A48" s="250">
        <f t="shared" si="0"/>
        <v>42</v>
      </c>
      <c r="B48" s="254" t="s">
        <v>849</v>
      </c>
      <c r="C48" s="266" t="s">
        <v>817</v>
      </c>
      <c r="D48" s="276">
        <v>18</v>
      </c>
      <c r="E48" s="259"/>
      <c r="F48" s="262"/>
    </row>
    <row r="49" spans="1:6" ht="28.5">
      <c r="A49" s="250">
        <f t="shared" si="0"/>
        <v>43</v>
      </c>
      <c r="B49" s="254" t="s">
        <v>850</v>
      </c>
      <c r="C49" s="266" t="s">
        <v>818</v>
      </c>
      <c r="D49" s="276">
        <v>128</v>
      </c>
      <c r="E49" s="259"/>
      <c r="F49" s="262"/>
    </row>
    <row r="50" spans="1:6" ht="28.5">
      <c r="A50" s="250">
        <f t="shared" si="0"/>
        <v>44</v>
      </c>
      <c r="B50" s="254" t="s">
        <v>851</v>
      </c>
      <c r="C50" s="266" t="s">
        <v>819</v>
      </c>
      <c r="D50" s="276">
        <v>113</v>
      </c>
      <c r="E50" s="259"/>
      <c r="F50" s="262"/>
    </row>
    <row r="51" spans="1:6" ht="28.5">
      <c r="A51" s="250">
        <f t="shared" si="0"/>
        <v>45</v>
      </c>
      <c r="B51" s="254" t="s">
        <v>820</v>
      </c>
      <c r="C51" s="266" t="s">
        <v>821</v>
      </c>
      <c r="D51" s="276">
        <v>103</v>
      </c>
      <c r="E51" s="259"/>
      <c r="F51" s="262"/>
    </row>
    <row r="52" spans="1:6">
      <c r="A52" s="250">
        <v>46</v>
      </c>
      <c r="B52" s="254" t="s">
        <v>1515</v>
      </c>
      <c r="C52" s="266" t="s">
        <v>1516</v>
      </c>
      <c r="D52" s="276">
        <v>146</v>
      </c>
      <c r="E52" s="276"/>
    </row>
    <row r="53" spans="1:6">
      <c r="A53" s="250">
        <v>47</v>
      </c>
      <c r="B53" s="254" t="s">
        <v>1517</v>
      </c>
      <c r="C53" s="266" t="s">
        <v>1518</v>
      </c>
      <c r="D53" s="276">
        <v>219</v>
      </c>
      <c r="E53" s="276"/>
    </row>
    <row r="54" spans="1:6">
      <c r="A54" s="250">
        <v>48</v>
      </c>
      <c r="B54" s="254" t="s">
        <v>1520</v>
      </c>
      <c r="C54" s="266" t="s">
        <v>1519</v>
      </c>
      <c r="D54" s="276">
        <v>292</v>
      </c>
      <c r="E54" s="276"/>
    </row>
  </sheetData>
  <printOptions horizontalCentered="1"/>
  <pageMargins left="0.5" right="0.5" top="0.57999999999999996" bottom="0.25" header="0.2" footer="0.18"/>
  <pageSetup paperSize="9" scale="93" orientation="portrait" verticalDpi="300" r:id="rId1"/>
  <rowBreaks count="1" manualBreakCount="1">
    <brk id="32" max="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7"/>
  <sheetViews>
    <sheetView view="pageBreakPreview" topLeftCell="A49" zoomScale="175" zoomScaleSheetLayoutView="175" workbookViewId="0">
      <selection activeCell="D33" sqref="D33"/>
    </sheetView>
  </sheetViews>
  <sheetFormatPr defaultColWidth="8.85546875" defaultRowHeight="12.75"/>
  <cols>
    <col min="1" max="1" width="3.7109375" style="243" bestFit="1" customWidth="1"/>
    <col min="2" max="2" width="55.28515625" style="243" customWidth="1"/>
    <col min="3" max="3" width="12" style="284" customWidth="1"/>
    <col min="4" max="4" width="13.42578125" style="243" customWidth="1"/>
    <col min="5" max="16384" width="8.85546875" style="243"/>
  </cols>
  <sheetData>
    <row r="1" spans="1:6" ht="17.25" thickBot="1">
      <c r="A1" s="745" t="s">
        <v>1504</v>
      </c>
      <c r="B1" s="745"/>
      <c r="C1" s="745"/>
      <c r="D1" s="745"/>
    </row>
    <row r="2" spans="1:6" ht="15">
      <c r="A2" s="280"/>
      <c r="B2" s="736" t="s">
        <v>1126</v>
      </c>
      <c r="C2" s="736"/>
      <c r="D2" s="737"/>
    </row>
    <row r="3" spans="1:6" ht="15">
      <c r="A3" s="351"/>
      <c r="B3" s="727" t="s">
        <v>859</v>
      </c>
      <c r="C3" s="727"/>
      <c r="D3" s="352"/>
    </row>
    <row r="4" spans="1:6" ht="51">
      <c r="A4" s="255" t="s">
        <v>860</v>
      </c>
      <c r="B4" s="255" t="s">
        <v>861</v>
      </c>
      <c r="C4" s="161" t="s">
        <v>862</v>
      </c>
      <c r="D4" s="255" t="s">
        <v>863</v>
      </c>
      <c r="E4" s="429" t="s">
        <v>1508</v>
      </c>
      <c r="F4" s="429" t="s">
        <v>1509</v>
      </c>
    </row>
    <row r="5" spans="1:6">
      <c r="A5" s="255">
        <v>1</v>
      </c>
      <c r="B5" s="255" t="s">
        <v>864</v>
      </c>
      <c r="C5" s="161" t="s">
        <v>865</v>
      </c>
      <c r="D5" s="286">
        <f>55495</f>
        <v>55495</v>
      </c>
    </row>
    <row r="6" spans="1:6" ht="13.5" thickBot="1"/>
    <row r="7" spans="1:6" ht="38.25" customHeight="1">
      <c r="A7" s="280"/>
      <c r="B7" s="738" t="s">
        <v>1496</v>
      </c>
      <c r="C7" s="738"/>
      <c r="D7" s="739"/>
    </row>
    <row r="8" spans="1:6" ht="15">
      <c r="A8" s="351"/>
      <c r="B8" s="727" t="s">
        <v>859</v>
      </c>
      <c r="C8" s="727"/>
      <c r="D8" s="352"/>
    </row>
    <row r="9" spans="1:6">
      <c r="A9" s="255" t="s">
        <v>860</v>
      </c>
      <c r="B9" s="255" t="s">
        <v>861</v>
      </c>
      <c r="C9" s="161" t="s">
        <v>862</v>
      </c>
      <c r="D9" s="255" t="s">
        <v>863</v>
      </c>
    </row>
    <row r="10" spans="1:6">
      <c r="A10" s="255">
        <v>1</v>
      </c>
      <c r="B10" s="255" t="s">
        <v>866</v>
      </c>
      <c r="C10" s="161" t="s">
        <v>865</v>
      </c>
      <c r="D10" s="286">
        <f>55290</f>
        <v>55290</v>
      </c>
    </row>
    <row r="11" spans="1:6">
      <c r="A11" s="255">
        <v>2</v>
      </c>
      <c r="B11" s="255" t="s">
        <v>867</v>
      </c>
      <c r="C11" s="161" t="s">
        <v>868</v>
      </c>
      <c r="D11" s="286">
        <f>57600</f>
        <v>57600</v>
      </c>
    </row>
    <row r="12" spans="1:6" ht="13.5" thickBot="1"/>
    <row r="13" spans="1:6" ht="15">
      <c r="A13" s="280"/>
      <c r="B13" s="736" t="s">
        <v>1126</v>
      </c>
      <c r="C13" s="736"/>
      <c r="D13" s="737"/>
    </row>
    <row r="14" spans="1:6" ht="15">
      <c r="A14" s="351"/>
      <c r="B14" s="727" t="s">
        <v>859</v>
      </c>
      <c r="C14" s="727"/>
      <c r="D14" s="352"/>
    </row>
    <row r="15" spans="1:6">
      <c r="A15" s="354" t="s">
        <v>860</v>
      </c>
      <c r="B15" s="255" t="s">
        <v>861</v>
      </c>
      <c r="C15" s="161" t="s">
        <v>862</v>
      </c>
      <c r="D15" s="255" t="s">
        <v>863</v>
      </c>
    </row>
    <row r="16" spans="1:6">
      <c r="A16" s="354">
        <v>1</v>
      </c>
      <c r="B16" s="255" t="s">
        <v>869</v>
      </c>
      <c r="C16" s="161" t="s">
        <v>865</v>
      </c>
      <c r="D16" s="286">
        <f t="shared" ref="D16:D25" si="0">F16</f>
        <v>47765</v>
      </c>
      <c r="F16" s="243">
        <v>47765</v>
      </c>
    </row>
    <row r="17" spans="1:6">
      <c r="A17" s="354">
        <v>2</v>
      </c>
      <c r="B17" s="255" t="s">
        <v>870</v>
      </c>
      <c r="C17" s="161" t="s">
        <v>865</v>
      </c>
      <c r="D17" s="286">
        <f t="shared" si="0"/>
        <v>47765</v>
      </c>
      <c r="F17" s="243">
        <v>47765</v>
      </c>
    </row>
    <row r="18" spans="1:6">
      <c r="A18" s="354">
        <v>3</v>
      </c>
      <c r="B18" s="255" t="s">
        <v>871</v>
      </c>
      <c r="C18" s="161" t="s">
        <v>865</v>
      </c>
      <c r="D18" s="286">
        <f t="shared" si="0"/>
        <v>51350</v>
      </c>
      <c r="F18" s="243">
        <v>51350</v>
      </c>
    </row>
    <row r="19" spans="1:6">
      <c r="A19" s="354">
        <v>4</v>
      </c>
      <c r="B19" s="255" t="s">
        <v>872</v>
      </c>
      <c r="C19" s="161" t="s">
        <v>865</v>
      </c>
      <c r="D19" s="286">
        <f t="shared" si="0"/>
        <v>51350</v>
      </c>
      <c r="F19" s="243">
        <v>51350</v>
      </c>
    </row>
    <row r="20" spans="1:6">
      <c r="A20" s="354">
        <v>5</v>
      </c>
      <c r="B20" s="255" t="s">
        <v>873</v>
      </c>
      <c r="C20" s="161" t="s">
        <v>868</v>
      </c>
      <c r="D20" s="286">
        <f t="shared" si="0"/>
        <v>67315</v>
      </c>
      <c r="F20" s="243">
        <v>67315</v>
      </c>
    </row>
    <row r="21" spans="1:6">
      <c r="A21" s="354">
        <v>6</v>
      </c>
      <c r="B21" s="255" t="s">
        <v>874</v>
      </c>
      <c r="C21" s="161" t="s">
        <v>868</v>
      </c>
      <c r="D21" s="286">
        <f t="shared" si="0"/>
        <v>67315</v>
      </c>
      <c r="F21" s="243">
        <v>67315</v>
      </c>
    </row>
    <row r="22" spans="1:6">
      <c r="A22" s="354">
        <v>7</v>
      </c>
      <c r="B22" s="255" t="s">
        <v>875</v>
      </c>
      <c r="C22" s="161" t="s">
        <v>868</v>
      </c>
      <c r="D22" s="286">
        <f t="shared" si="0"/>
        <v>75820</v>
      </c>
      <c r="F22" s="243">
        <v>75820</v>
      </c>
    </row>
    <row r="23" spans="1:6">
      <c r="A23" s="354">
        <v>8</v>
      </c>
      <c r="B23" s="255" t="s">
        <v>876</v>
      </c>
      <c r="C23" s="161" t="s">
        <v>868</v>
      </c>
      <c r="D23" s="286">
        <f t="shared" si="0"/>
        <v>75820</v>
      </c>
      <c r="F23" s="243">
        <v>75820</v>
      </c>
    </row>
    <row r="24" spans="1:6">
      <c r="A24" s="354">
        <v>9</v>
      </c>
      <c r="B24" s="255" t="s">
        <v>877</v>
      </c>
      <c r="C24" s="161" t="s">
        <v>878</v>
      </c>
      <c r="D24" s="286">
        <f t="shared" si="0"/>
        <v>93433</v>
      </c>
      <c r="F24" s="243">
        <v>93433</v>
      </c>
    </row>
    <row r="25" spans="1:6">
      <c r="A25" s="354">
        <v>10</v>
      </c>
      <c r="B25" s="255" t="s">
        <v>879</v>
      </c>
      <c r="C25" s="161" t="s">
        <v>878</v>
      </c>
      <c r="D25" s="286">
        <f t="shared" si="0"/>
        <v>93433</v>
      </c>
      <c r="F25" s="243">
        <v>93433</v>
      </c>
    </row>
    <row r="26" spans="1:6">
      <c r="A26" s="355">
        <v>11</v>
      </c>
      <c r="B26" s="255" t="s">
        <v>880</v>
      </c>
      <c r="C26" s="161" t="s">
        <v>878</v>
      </c>
      <c r="D26" s="286">
        <v>97015</v>
      </c>
      <c r="F26" s="243">
        <v>97015</v>
      </c>
    </row>
    <row r="27" spans="1:6">
      <c r="A27" s="354">
        <v>12</v>
      </c>
      <c r="B27" s="255" t="s">
        <v>881</v>
      </c>
      <c r="C27" s="161" t="s">
        <v>878</v>
      </c>
      <c r="D27" s="286">
        <v>97015</v>
      </c>
      <c r="F27" s="243">
        <v>97015</v>
      </c>
    </row>
    <row r="28" spans="1:6" ht="13.5" thickBot="1"/>
    <row r="29" spans="1:6">
      <c r="A29" s="728" t="s">
        <v>1127</v>
      </c>
      <c r="B29" s="729"/>
      <c r="C29" s="729"/>
      <c r="D29" s="730"/>
    </row>
    <row r="30" spans="1:6">
      <c r="A30" s="255" t="s">
        <v>860</v>
      </c>
      <c r="B30" s="255" t="s">
        <v>861</v>
      </c>
      <c r="C30" s="161" t="s">
        <v>862</v>
      </c>
      <c r="D30" s="255" t="s">
        <v>863</v>
      </c>
    </row>
    <row r="31" spans="1:6">
      <c r="A31" s="255">
        <v>1</v>
      </c>
      <c r="B31" s="255" t="s">
        <v>882</v>
      </c>
      <c r="C31" s="161" t="s">
        <v>883</v>
      </c>
      <c r="D31" s="286">
        <v>50900</v>
      </c>
      <c r="F31" s="286">
        <v>50900</v>
      </c>
    </row>
    <row r="32" spans="1:6">
      <c r="A32" s="255">
        <v>2</v>
      </c>
      <c r="B32" s="255" t="s">
        <v>884</v>
      </c>
      <c r="C32" s="161" t="s">
        <v>883</v>
      </c>
      <c r="D32" s="286">
        <v>50900</v>
      </c>
      <c r="F32" s="286">
        <v>50900</v>
      </c>
    </row>
    <row r="33" spans="1:6">
      <c r="A33" s="255">
        <v>3</v>
      </c>
      <c r="B33" s="255" t="s">
        <v>885</v>
      </c>
      <c r="C33" s="161" t="s">
        <v>865</v>
      </c>
      <c r="D33" s="286">
        <v>56270</v>
      </c>
      <c r="F33" s="286">
        <v>56270</v>
      </c>
    </row>
    <row r="34" spans="1:6">
      <c r="A34" s="255">
        <v>4</v>
      </c>
      <c r="B34" s="255" t="s">
        <v>886</v>
      </c>
      <c r="C34" s="161" t="s">
        <v>865</v>
      </c>
      <c r="D34" s="286">
        <v>56270</v>
      </c>
      <c r="F34" s="286">
        <v>56270</v>
      </c>
    </row>
    <row r="35" spans="1:6">
      <c r="A35" s="255">
        <v>5</v>
      </c>
      <c r="B35" s="255" t="s">
        <v>887</v>
      </c>
      <c r="C35" s="161" t="s">
        <v>865</v>
      </c>
      <c r="D35" s="286">
        <v>58656</v>
      </c>
      <c r="F35" s="286">
        <v>58656</v>
      </c>
    </row>
    <row r="36" spans="1:6">
      <c r="A36" s="255">
        <v>6</v>
      </c>
      <c r="B36" s="255" t="s">
        <v>888</v>
      </c>
      <c r="C36" s="161" t="s">
        <v>865</v>
      </c>
      <c r="D36" s="286">
        <v>58656</v>
      </c>
      <c r="F36" s="286">
        <v>58656</v>
      </c>
    </row>
    <row r="37" spans="1:6">
      <c r="A37" s="255">
        <v>7</v>
      </c>
      <c r="B37" s="255" t="s">
        <v>889</v>
      </c>
      <c r="C37" s="161" t="s">
        <v>868</v>
      </c>
      <c r="D37" s="286">
        <v>63000</v>
      </c>
      <c r="F37" s="286">
        <v>63000</v>
      </c>
    </row>
    <row r="38" spans="1:6">
      <c r="A38" s="255">
        <v>8</v>
      </c>
      <c r="B38" s="255" t="s">
        <v>890</v>
      </c>
      <c r="C38" s="161" t="s">
        <v>868</v>
      </c>
      <c r="D38" s="286">
        <v>63000</v>
      </c>
      <c r="F38" s="286">
        <v>63000</v>
      </c>
    </row>
    <row r="39" spans="1:6">
      <c r="A39" s="255">
        <v>9</v>
      </c>
      <c r="B39" s="255" t="s">
        <v>891</v>
      </c>
      <c r="C39" s="161" t="s">
        <v>868</v>
      </c>
      <c r="D39" s="286">
        <v>65225</v>
      </c>
      <c r="F39" s="286">
        <v>65225</v>
      </c>
    </row>
    <row r="40" spans="1:6">
      <c r="A40" s="255">
        <v>10</v>
      </c>
      <c r="B40" s="255" t="s">
        <v>892</v>
      </c>
      <c r="C40" s="161" t="s">
        <v>868</v>
      </c>
      <c r="D40" s="286">
        <v>65225</v>
      </c>
      <c r="F40" s="286">
        <v>65225</v>
      </c>
    </row>
    <row r="41" spans="1:6">
      <c r="A41" s="255">
        <v>11</v>
      </c>
      <c r="B41" s="255" t="s">
        <v>893</v>
      </c>
      <c r="C41" s="161" t="s">
        <v>868</v>
      </c>
      <c r="D41" s="286">
        <v>67465</v>
      </c>
      <c r="F41" s="286">
        <v>67465</v>
      </c>
    </row>
    <row r="42" spans="1:6">
      <c r="A42" s="255">
        <v>12</v>
      </c>
      <c r="B42" s="255" t="s">
        <v>894</v>
      </c>
      <c r="C42" s="161" t="s">
        <v>868</v>
      </c>
      <c r="D42" s="286">
        <v>67465</v>
      </c>
      <c r="F42" s="286">
        <v>67465</v>
      </c>
    </row>
    <row r="43" spans="1:6">
      <c r="A43" s="255">
        <v>13</v>
      </c>
      <c r="B43" s="255" t="s">
        <v>895</v>
      </c>
      <c r="C43" s="161" t="s">
        <v>868</v>
      </c>
      <c r="D43" s="286">
        <v>68660</v>
      </c>
      <c r="F43" s="286">
        <v>68660</v>
      </c>
    </row>
    <row r="44" spans="1:6">
      <c r="A44" s="255">
        <v>14</v>
      </c>
      <c r="B44" s="255" t="s">
        <v>896</v>
      </c>
      <c r="C44" s="161" t="s">
        <v>868</v>
      </c>
      <c r="D44" s="286">
        <v>68660</v>
      </c>
      <c r="F44" s="286">
        <v>68660</v>
      </c>
    </row>
    <row r="45" spans="1:6">
      <c r="A45" s="255">
        <v>15</v>
      </c>
      <c r="B45" s="255" t="s">
        <v>897</v>
      </c>
      <c r="C45" s="161" t="s">
        <v>878</v>
      </c>
      <c r="D45" s="286">
        <v>78355</v>
      </c>
      <c r="F45" s="286">
        <v>78355</v>
      </c>
    </row>
    <row r="46" spans="1:6">
      <c r="A46" s="255">
        <v>16</v>
      </c>
      <c r="B46" s="255" t="s">
        <v>898</v>
      </c>
      <c r="C46" s="161" t="s">
        <v>878</v>
      </c>
      <c r="D46" s="286">
        <v>78355</v>
      </c>
      <c r="F46" s="286">
        <v>78355</v>
      </c>
    </row>
    <row r="47" spans="1:6">
      <c r="A47" s="255">
        <v>17</v>
      </c>
      <c r="B47" s="255" t="s">
        <v>899</v>
      </c>
      <c r="C47" s="161" t="s">
        <v>900</v>
      </c>
      <c r="D47" s="286">
        <v>89550</v>
      </c>
      <c r="F47" s="286">
        <v>89550</v>
      </c>
    </row>
    <row r="48" spans="1:6">
      <c r="A48" s="255">
        <v>18</v>
      </c>
      <c r="B48" s="255" t="s">
        <v>901</v>
      </c>
      <c r="C48" s="161" t="s">
        <v>900</v>
      </c>
      <c r="D48" s="286">
        <v>89550</v>
      </c>
      <c r="F48" s="286">
        <v>89550</v>
      </c>
    </row>
    <row r="49" spans="1:6">
      <c r="A49" s="255">
        <v>19</v>
      </c>
      <c r="B49" s="255" t="s">
        <v>902</v>
      </c>
      <c r="C49" s="161" t="s">
        <v>900</v>
      </c>
      <c r="D49" s="286">
        <v>93580</v>
      </c>
      <c r="F49" s="286">
        <v>93580</v>
      </c>
    </row>
    <row r="50" spans="1:6">
      <c r="A50" s="255">
        <v>20</v>
      </c>
      <c r="B50" s="255" t="s">
        <v>903</v>
      </c>
      <c r="C50" s="161" t="s">
        <v>900</v>
      </c>
      <c r="D50" s="286">
        <v>93580</v>
      </c>
      <c r="F50" s="286">
        <v>93580</v>
      </c>
    </row>
    <row r="51" spans="1:6">
      <c r="A51" s="255">
        <v>21</v>
      </c>
      <c r="B51" s="255" t="s">
        <v>904</v>
      </c>
      <c r="C51" s="161" t="s">
        <v>905</v>
      </c>
      <c r="D51" s="286">
        <v>104180</v>
      </c>
      <c r="F51" s="286">
        <v>104180</v>
      </c>
    </row>
    <row r="52" spans="1:6" ht="13.5" thickBot="1">
      <c r="A52" s="255">
        <v>22</v>
      </c>
      <c r="B52" s="255" t="s">
        <v>906</v>
      </c>
      <c r="C52" s="161" t="s">
        <v>905</v>
      </c>
      <c r="D52" s="286">
        <v>111125</v>
      </c>
      <c r="F52" s="286">
        <v>111125</v>
      </c>
    </row>
    <row r="53" spans="1:6">
      <c r="A53" s="731" t="s">
        <v>1128</v>
      </c>
      <c r="B53" s="732"/>
      <c r="C53" s="732"/>
      <c r="D53" s="733"/>
    </row>
    <row r="54" spans="1:6">
      <c r="A54" s="356" t="s">
        <v>860</v>
      </c>
      <c r="B54" s="357" t="s">
        <v>907</v>
      </c>
      <c r="C54" s="358" t="s">
        <v>862</v>
      </c>
      <c r="D54" s="357" t="s">
        <v>863</v>
      </c>
    </row>
    <row r="55" spans="1:6">
      <c r="A55" s="356">
        <v>1</v>
      </c>
      <c r="B55" s="357" t="s">
        <v>908</v>
      </c>
      <c r="C55" s="358" t="s">
        <v>878</v>
      </c>
      <c r="D55" s="359">
        <v>65525</v>
      </c>
      <c r="F55" s="359">
        <v>65525</v>
      </c>
    </row>
    <row r="56" spans="1:6">
      <c r="A56" s="356">
        <v>2</v>
      </c>
      <c r="B56" s="357" t="s">
        <v>909</v>
      </c>
      <c r="C56" s="358" t="s">
        <v>878</v>
      </c>
      <c r="D56" s="359">
        <v>65525</v>
      </c>
      <c r="F56" s="359">
        <v>65525</v>
      </c>
    </row>
    <row r="57" spans="1:6">
      <c r="A57" s="356">
        <v>3</v>
      </c>
      <c r="B57" s="357" t="s">
        <v>910</v>
      </c>
      <c r="C57" s="358" t="s">
        <v>900</v>
      </c>
      <c r="D57" s="359">
        <v>70150</v>
      </c>
      <c r="F57" s="359">
        <v>70150</v>
      </c>
    </row>
    <row r="58" spans="1:6">
      <c r="A58" s="356">
        <v>4</v>
      </c>
      <c r="B58" s="357" t="s">
        <v>911</v>
      </c>
      <c r="C58" s="358" t="s">
        <v>900</v>
      </c>
      <c r="D58" s="359">
        <v>70150</v>
      </c>
      <c r="F58" s="359">
        <v>70150</v>
      </c>
    </row>
    <row r="59" spans="1:6">
      <c r="A59" s="356">
        <v>5</v>
      </c>
      <c r="B59" s="357" t="s">
        <v>912</v>
      </c>
      <c r="C59" s="358" t="s">
        <v>900</v>
      </c>
      <c r="D59" s="359">
        <v>73580</v>
      </c>
      <c r="F59" s="359">
        <v>73580</v>
      </c>
    </row>
    <row r="60" spans="1:6">
      <c r="A60" s="356">
        <v>6</v>
      </c>
      <c r="B60" s="357" t="s">
        <v>913</v>
      </c>
      <c r="C60" s="358" t="s">
        <v>900</v>
      </c>
      <c r="D60" s="359">
        <v>73580</v>
      </c>
      <c r="F60" s="359">
        <v>73580</v>
      </c>
    </row>
    <row r="61" spans="1:6">
      <c r="A61" s="356">
        <v>7</v>
      </c>
      <c r="B61" s="357" t="s">
        <v>914</v>
      </c>
      <c r="C61" s="358" t="s">
        <v>900</v>
      </c>
      <c r="D61" s="359">
        <v>77315</v>
      </c>
      <c r="F61" s="359">
        <v>77315</v>
      </c>
    </row>
    <row r="62" spans="1:6">
      <c r="A62" s="356">
        <v>8</v>
      </c>
      <c r="B62" s="357" t="s">
        <v>915</v>
      </c>
      <c r="C62" s="358" t="s">
        <v>900</v>
      </c>
      <c r="D62" s="359">
        <v>77312</v>
      </c>
      <c r="F62" s="359">
        <v>77312</v>
      </c>
    </row>
    <row r="63" spans="1:6">
      <c r="A63" s="356">
        <v>9</v>
      </c>
      <c r="B63" s="357" t="s">
        <v>916</v>
      </c>
      <c r="C63" s="358" t="s">
        <v>905</v>
      </c>
      <c r="D63" s="359">
        <v>92840</v>
      </c>
      <c r="F63" s="359">
        <v>92840</v>
      </c>
    </row>
    <row r="64" spans="1:6">
      <c r="A64" s="356">
        <v>10</v>
      </c>
      <c r="B64" s="357" t="s">
        <v>917</v>
      </c>
      <c r="C64" s="358" t="s">
        <v>905</v>
      </c>
      <c r="D64" s="359">
        <v>100000</v>
      </c>
      <c r="F64" s="359">
        <v>100000</v>
      </c>
    </row>
    <row r="65" spans="1:6">
      <c r="A65" s="356">
        <v>11</v>
      </c>
      <c r="B65" s="357" t="s">
        <v>918</v>
      </c>
      <c r="C65" s="358" t="s">
        <v>919</v>
      </c>
      <c r="D65" s="359">
        <v>112990</v>
      </c>
      <c r="F65" s="359">
        <v>112990</v>
      </c>
    </row>
    <row r="66" spans="1:6">
      <c r="A66" s="356">
        <v>12</v>
      </c>
      <c r="B66" s="357" t="s">
        <v>920</v>
      </c>
      <c r="C66" s="358" t="s">
        <v>919</v>
      </c>
      <c r="D66" s="359">
        <v>123578</v>
      </c>
      <c r="F66" s="359">
        <v>123578</v>
      </c>
    </row>
    <row r="67" spans="1:6">
      <c r="A67" s="356">
        <v>13</v>
      </c>
      <c r="B67" s="357" t="s">
        <v>921</v>
      </c>
      <c r="C67" s="358" t="s">
        <v>922</v>
      </c>
      <c r="D67" s="359">
        <v>134925</v>
      </c>
      <c r="F67" s="359">
        <v>134925</v>
      </c>
    </row>
    <row r="68" spans="1:6">
      <c r="A68" s="356">
        <v>14</v>
      </c>
      <c r="B68" s="357" t="s">
        <v>923</v>
      </c>
      <c r="C68" s="358" t="s">
        <v>924</v>
      </c>
      <c r="D68" s="359">
        <v>142234</v>
      </c>
      <c r="F68" s="359">
        <v>142234</v>
      </c>
    </row>
    <row r="69" spans="1:6" ht="13.5" thickBot="1"/>
    <row r="70" spans="1:6">
      <c r="A70" s="731" t="s">
        <v>1128</v>
      </c>
      <c r="B70" s="732"/>
      <c r="C70" s="732"/>
      <c r="D70" s="733"/>
    </row>
    <row r="71" spans="1:6">
      <c r="A71" s="357" t="s">
        <v>860</v>
      </c>
      <c r="B71" s="357" t="s">
        <v>907</v>
      </c>
      <c r="C71" s="358" t="s">
        <v>862</v>
      </c>
      <c r="D71" s="357" t="s">
        <v>863</v>
      </c>
    </row>
    <row r="72" spans="1:6">
      <c r="A72" s="357">
        <v>1</v>
      </c>
      <c r="B72" s="357" t="s">
        <v>925</v>
      </c>
      <c r="C72" s="358" t="s">
        <v>878</v>
      </c>
      <c r="D72" s="359">
        <v>63430</v>
      </c>
      <c r="F72" s="359">
        <v>63430</v>
      </c>
    </row>
    <row r="73" spans="1:6">
      <c r="A73" s="357">
        <v>2</v>
      </c>
      <c r="B73" s="357" t="s">
        <v>926</v>
      </c>
      <c r="C73" s="358" t="s">
        <v>878</v>
      </c>
      <c r="D73" s="359">
        <v>63430</v>
      </c>
      <c r="F73" s="359">
        <v>63430</v>
      </c>
    </row>
    <row r="74" spans="1:6">
      <c r="A74" s="357">
        <v>3</v>
      </c>
      <c r="B74" s="357" t="s">
        <v>927</v>
      </c>
      <c r="C74" s="358" t="s">
        <v>900</v>
      </c>
      <c r="D74" s="359">
        <v>66272</v>
      </c>
      <c r="F74" s="359">
        <v>66272</v>
      </c>
    </row>
    <row r="75" spans="1:6">
      <c r="A75" s="357">
        <v>4</v>
      </c>
      <c r="B75" s="357" t="s">
        <v>928</v>
      </c>
      <c r="C75" s="358" t="s">
        <v>900</v>
      </c>
      <c r="D75" s="359">
        <v>75675</v>
      </c>
      <c r="F75" s="359">
        <v>75675</v>
      </c>
    </row>
    <row r="76" spans="1:6">
      <c r="A76" s="357">
        <v>5</v>
      </c>
      <c r="B76" s="357" t="s">
        <v>929</v>
      </c>
      <c r="C76" s="358" t="s">
        <v>905</v>
      </c>
      <c r="D76" s="359">
        <v>86566</v>
      </c>
      <c r="F76" s="359">
        <v>86566</v>
      </c>
    </row>
    <row r="77" spans="1:6">
      <c r="A77" s="357">
        <v>6</v>
      </c>
      <c r="B77" s="357" t="s">
        <v>930</v>
      </c>
      <c r="C77" s="358" t="s">
        <v>919</v>
      </c>
      <c r="D77" s="359">
        <v>92985</v>
      </c>
      <c r="F77" s="359">
        <v>92985</v>
      </c>
    </row>
    <row r="78" spans="1:6">
      <c r="A78" s="357">
        <v>7</v>
      </c>
      <c r="B78" s="357" t="s">
        <v>931</v>
      </c>
      <c r="C78" s="358" t="s">
        <v>919</v>
      </c>
      <c r="D78" s="359">
        <v>98956</v>
      </c>
      <c r="F78" s="359">
        <v>98956</v>
      </c>
    </row>
    <row r="79" spans="1:6">
      <c r="A79" s="357">
        <v>8</v>
      </c>
      <c r="B79" s="357" t="s">
        <v>932</v>
      </c>
      <c r="C79" s="358" t="s">
        <v>922</v>
      </c>
      <c r="D79" s="359">
        <v>112832</v>
      </c>
      <c r="F79" s="359">
        <v>112832</v>
      </c>
    </row>
    <row r="80" spans="1:6">
      <c r="A80" s="357">
        <v>9</v>
      </c>
      <c r="B80" s="357" t="s">
        <v>933</v>
      </c>
      <c r="C80" s="358" t="s">
        <v>924</v>
      </c>
      <c r="D80" s="359">
        <v>128506</v>
      </c>
      <c r="F80" s="359">
        <v>128506</v>
      </c>
    </row>
    <row r="81" spans="1:6" ht="13.5" thickBot="1"/>
    <row r="82" spans="1:6">
      <c r="A82" s="728" t="s">
        <v>1129</v>
      </c>
      <c r="B82" s="729"/>
      <c r="C82" s="729"/>
      <c r="D82" s="730"/>
    </row>
    <row r="83" spans="1:6">
      <c r="A83" s="255" t="s">
        <v>860</v>
      </c>
      <c r="B83" s="255" t="s">
        <v>861</v>
      </c>
      <c r="C83" s="161" t="s">
        <v>862</v>
      </c>
      <c r="D83" s="255" t="s">
        <v>863</v>
      </c>
    </row>
    <row r="84" spans="1:6">
      <c r="A84" s="255">
        <v>1</v>
      </c>
      <c r="B84" s="255" t="s">
        <v>934</v>
      </c>
      <c r="C84" s="161" t="s">
        <v>878</v>
      </c>
      <c r="D84" s="359">
        <v>65670</v>
      </c>
      <c r="F84" s="286">
        <v>65670</v>
      </c>
    </row>
    <row r="85" spans="1:6">
      <c r="A85" s="255">
        <v>2</v>
      </c>
      <c r="B85" s="255" t="s">
        <v>935</v>
      </c>
      <c r="C85" s="161" t="s">
        <v>878</v>
      </c>
      <c r="D85" s="359">
        <v>65670</v>
      </c>
      <c r="F85" s="286">
        <v>65670</v>
      </c>
    </row>
    <row r="86" spans="1:6">
      <c r="A86" s="255">
        <v>3</v>
      </c>
      <c r="B86" s="255" t="s">
        <v>936</v>
      </c>
      <c r="C86" s="161" t="s">
        <v>900</v>
      </c>
      <c r="D86" s="359">
        <v>76270</v>
      </c>
      <c r="F86" s="286">
        <v>76270</v>
      </c>
    </row>
    <row r="87" spans="1:6">
      <c r="A87" s="255">
        <v>4</v>
      </c>
      <c r="B87" s="255" t="s">
        <v>937</v>
      </c>
      <c r="C87" s="161" t="s">
        <v>900</v>
      </c>
      <c r="D87" s="359">
        <v>76270</v>
      </c>
      <c r="F87" s="286">
        <v>76270</v>
      </c>
    </row>
    <row r="88" spans="1:6">
      <c r="A88" s="255">
        <v>5</v>
      </c>
      <c r="B88" s="255" t="s">
        <v>938</v>
      </c>
      <c r="C88" s="161" t="s">
        <v>905</v>
      </c>
      <c r="D88" s="359">
        <v>88215</v>
      </c>
      <c r="F88" s="286">
        <v>88215</v>
      </c>
    </row>
    <row r="89" spans="1:6">
      <c r="A89" s="255">
        <v>6</v>
      </c>
      <c r="B89" s="255" t="s">
        <v>939</v>
      </c>
      <c r="C89" s="161" t="s">
        <v>919</v>
      </c>
      <c r="D89" s="359">
        <v>100150</v>
      </c>
      <c r="F89" s="286">
        <v>100150</v>
      </c>
    </row>
    <row r="90" spans="1:6">
      <c r="A90" s="255">
        <v>7</v>
      </c>
      <c r="B90" s="255" t="s">
        <v>940</v>
      </c>
      <c r="C90" s="161" t="s">
        <v>922</v>
      </c>
      <c r="D90" s="359">
        <v>118656</v>
      </c>
      <c r="F90" s="286">
        <v>118656</v>
      </c>
    </row>
    <row r="91" spans="1:6">
      <c r="A91" s="255">
        <v>8</v>
      </c>
      <c r="B91" s="255" t="s">
        <v>941</v>
      </c>
      <c r="C91" s="161" t="s">
        <v>924</v>
      </c>
      <c r="D91" s="359">
        <v>135373</v>
      </c>
      <c r="F91" s="286">
        <v>135373</v>
      </c>
    </row>
    <row r="92" spans="1:6" ht="13.5" thickBot="1"/>
    <row r="93" spans="1:6" s="415" customFormat="1">
      <c r="A93" s="753" t="s">
        <v>1130</v>
      </c>
      <c r="B93" s="754"/>
      <c r="C93" s="754"/>
      <c r="D93" s="755"/>
    </row>
    <row r="94" spans="1:6">
      <c r="A94" s="354" t="s">
        <v>860</v>
      </c>
      <c r="B94" s="255" t="s">
        <v>861</v>
      </c>
      <c r="C94" s="161" t="s">
        <v>862</v>
      </c>
      <c r="D94" s="255" t="s">
        <v>863</v>
      </c>
    </row>
    <row r="95" spans="1:6">
      <c r="A95" s="354">
        <v>1</v>
      </c>
      <c r="B95" s="255" t="s">
        <v>942</v>
      </c>
      <c r="C95" s="161" t="s">
        <v>878</v>
      </c>
      <c r="D95" s="286">
        <v>63430</v>
      </c>
    </row>
    <row r="96" spans="1:6">
      <c r="A96" s="354">
        <v>2</v>
      </c>
      <c r="B96" s="255" t="s">
        <v>943</v>
      </c>
      <c r="C96" s="161" t="s">
        <v>878</v>
      </c>
      <c r="D96" s="286">
        <v>63430</v>
      </c>
    </row>
    <row r="97" spans="1:4">
      <c r="A97" s="354">
        <v>3</v>
      </c>
      <c r="B97" s="255" t="s">
        <v>944</v>
      </c>
      <c r="C97" s="161" t="s">
        <v>900</v>
      </c>
      <c r="D97" s="286">
        <v>69850</v>
      </c>
    </row>
    <row r="98" spans="1:4">
      <c r="A98" s="354">
        <v>4</v>
      </c>
      <c r="B98" s="255" t="s">
        <v>945</v>
      </c>
      <c r="C98" s="161" t="s">
        <v>900</v>
      </c>
      <c r="D98" s="286">
        <v>69850</v>
      </c>
    </row>
    <row r="99" spans="1:4">
      <c r="A99" s="354">
        <v>5</v>
      </c>
      <c r="B99" s="255" t="s">
        <v>946</v>
      </c>
      <c r="C99" s="161" t="s">
        <v>905</v>
      </c>
      <c r="D99" s="286">
        <v>80896</v>
      </c>
    </row>
    <row r="100" spans="1:4">
      <c r="A100" s="354">
        <v>6</v>
      </c>
      <c r="B100" s="255" t="s">
        <v>947</v>
      </c>
      <c r="C100" s="161" t="s">
        <v>905</v>
      </c>
      <c r="D100" s="286">
        <v>84627</v>
      </c>
    </row>
    <row r="101" spans="1:4">
      <c r="A101" s="354">
        <v>7</v>
      </c>
      <c r="B101" s="255" t="s">
        <v>948</v>
      </c>
      <c r="C101" s="161" t="s">
        <v>919</v>
      </c>
      <c r="D101" s="286">
        <v>90745</v>
      </c>
    </row>
    <row r="102" spans="1:4">
      <c r="A102" s="354">
        <v>8</v>
      </c>
      <c r="B102" s="255" t="s">
        <v>949</v>
      </c>
      <c r="C102" s="161" t="s">
        <v>919</v>
      </c>
      <c r="D102" s="286">
        <v>96416</v>
      </c>
    </row>
    <row r="103" spans="1:4">
      <c r="A103" s="354">
        <v>9</v>
      </c>
      <c r="B103" s="255" t="s">
        <v>950</v>
      </c>
      <c r="C103" s="161" t="s">
        <v>922</v>
      </c>
      <c r="D103" s="286">
        <v>108358</v>
      </c>
    </row>
    <row r="104" spans="1:4">
      <c r="A104" s="354">
        <v>10</v>
      </c>
      <c r="B104" s="255" t="s">
        <v>951</v>
      </c>
      <c r="C104" s="161" t="s">
        <v>924</v>
      </c>
      <c r="D104" s="286">
        <v>118957</v>
      </c>
    </row>
    <row r="105" spans="1:4" ht="13.5" thickBot="1"/>
    <row r="106" spans="1:4">
      <c r="A106" s="728" t="s">
        <v>1131</v>
      </c>
      <c r="B106" s="729"/>
      <c r="C106" s="729"/>
      <c r="D106" s="730"/>
    </row>
    <row r="107" spans="1:4">
      <c r="A107" s="255" t="s">
        <v>860</v>
      </c>
      <c r="B107" s="255" t="s">
        <v>861</v>
      </c>
      <c r="C107" s="255" t="s">
        <v>862</v>
      </c>
      <c r="D107" s="255" t="s">
        <v>863</v>
      </c>
    </row>
    <row r="108" spans="1:4">
      <c r="A108" s="255">
        <v>1</v>
      </c>
      <c r="B108" s="255" t="s">
        <v>954</v>
      </c>
      <c r="C108" s="255" t="s">
        <v>919</v>
      </c>
      <c r="D108" s="286">
        <v>100301</v>
      </c>
    </row>
    <row r="109" spans="1:4">
      <c r="A109" s="255">
        <v>2</v>
      </c>
      <c r="B109" s="255" t="s">
        <v>955</v>
      </c>
      <c r="C109" s="255" t="s">
        <v>922</v>
      </c>
      <c r="D109" s="286">
        <v>115072</v>
      </c>
    </row>
    <row r="110" spans="1:4">
      <c r="A110" s="255">
        <v>3</v>
      </c>
      <c r="B110" s="255" t="s">
        <v>956</v>
      </c>
      <c r="C110" s="255" t="s">
        <v>924</v>
      </c>
      <c r="D110" s="286">
        <v>127309</v>
      </c>
    </row>
    <row r="111" spans="1:4">
      <c r="A111" s="255">
        <v>4</v>
      </c>
      <c r="B111" s="255" t="s">
        <v>957</v>
      </c>
      <c r="C111" s="255" t="s">
        <v>924</v>
      </c>
      <c r="D111" s="286">
        <v>135520</v>
      </c>
    </row>
    <row r="112" spans="1:4">
      <c r="A112" s="255">
        <v>5</v>
      </c>
      <c r="B112" s="255" t="s">
        <v>958</v>
      </c>
      <c r="C112" s="255" t="s">
        <v>952</v>
      </c>
      <c r="D112" s="286">
        <v>153728</v>
      </c>
    </row>
    <row r="113" spans="1:4">
      <c r="A113" s="255">
        <v>6</v>
      </c>
      <c r="B113" s="255" t="s">
        <v>959</v>
      </c>
      <c r="C113" s="255" t="s">
        <v>952</v>
      </c>
      <c r="D113" s="286">
        <v>161638</v>
      </c>
    </row>
    <row r="114" spans="1:4">
      <c r="A114" s="255">
        <v>7</v>
      </c>
      <c r="B114" s="255" t="s">
        <v>960</v>
      </c>
      <c r="C114" s="255" t="s">
        <v>952</v>
      </c>
      <c r="D114" s="286">
        <v>169101</v>
      </c>
    </row>
    <row r="115" spans="1:4">
      <c r="A115" s="255">
        <v>8</v>
      </c>
      <c r="B115" s="255" t="s">
        <v>961</v>
      </c>
      <c r="C115" s="255" t="s">
        <v>953</v>
      </c>
      <c r="D115" s="286">
        <v>190592</v>
      </c>
    </row>
    <row r="116" spans="1:4">
      <c r="A116" s="255">
        <v>9</v>
      </c>
      <c r="B116" s="255" t="s">
        <v>962</v>
      </c>
      <c r="C116" s="255" t="s">
        <v>953</v>
      </c>
      <c r="D116" s="286">
        <v>194176</v>
      </c>
    </row>
    <row r="117" spans="1:4" ht="13.5" thickBot="1"/>
    <row r="118" spans="1:4">
      <c r="A118" s="728" t="s">
        <v>1131</v>
      </c>
      <c r="B118" s="729"/>
      <c r="C118" s="729"/>
      <c r="D118" s="730"/>
    </row>
    <row r="119" spans="1:4">
      <c r="A119" s="255" t="s">
        <v>860</v>
      </c>
      <c r="B119" s="255" t="s">
        <v>861</v>
      </c>
      <c r="C119" s="255" t="s">
        <v>862</v>
      </c>
      <c r="D119" s="255" t="s">
        <v>863</v>
      </c>
    </row>
    <row r="120" spans="1:4">
      <c r="A120" s="255">
        <v>1</v>
      </c>
      <c r="B120" s="255" t="s">
        <v>963</v>
      </c>
      <c r="C120" s="255" t="s">
        <v>919</v>
      </c>
      <c r="D120" s="286">
        <v>97312</v>
      </c>
    </row>
    <row r="121" spans="1:4">
      <c r="A121" s="255">
        <v>2</v>
      </c>
      <c r="B121" s="255" t="s">
        <v>964</v>
      </c>
      <c r="C121" s="255" t="s">
        <v>924</v>
      </c>
      <c r="D121" s="286">
        <v>119700</v>
      </c>
    </row>
    <row r="122" spans="1:4">
      <c r="A122" s="255">
        <v>3</v>
      </c>
      <c r="B122" s="255" t="s">
        <v>965</v>
      </c>
      <c r="C122" s="255" t="s">
        <v>924</v>
      </c>
      <c r="D122" s="286">
        <v>124627</v>
      </c>
    </row>
    <row r="123" spans="1:4">
      <c r="A123" s="255">
        <v>4</v>
      </c>
      <c r="B123" s="255" t="s">
        <v>966</v>
      </c>
      <c r="C123" s="255" t="s">
        <v>952</v>
      </c>
      <c r="D123" s="286">
        <v>148954</v>
      </c>
    </row>
    <row r="124" spans="1:4">
      <c r="A124" s="255">
        <v>5</v>
      </c>
      <c r="B124" s="255" t="s">
        <v>967</v>
      </c>
      <c r="C124" s="255" t="s">
        <v>952</v>
      </c>
      <c r="D124" s="286">
        <v>151936</v>
      </c>
    </row>
    <row r="125" spans="1:4">
      <c r="A125" s="255">
        <v>6</v>
      </c>
      <c r="B125" s="255" t="s">
        <v>968</v>
      </c>
      <c r="C125" s="255" t="s">
        <v>953</v>
      </c>
      <c r="D125" s="286">
        <v>177312</v>
      </c>
    </row>
    <row r="126" spans="1:4">
      <c r="A126" s="255">
        <v>7</v>
      </c>
      <c r="B126" s="255" t="s">
        <v>969</v>
      </c>
      <c r="C126" s="255" t="s">
        <v>970</v>
      </c>
      <c r="D126" s="286">
        <v>198950</v>
      </c>
    </row>
    <row r="127" spans="1:4">
      <c r="A127" s="255">
        <v>8</v>
      </c>
      <c r="B127" s="255" t="s">
        <v>971</v>
      </c>
      <c r="C127" s="255" t="s">
        <v>972</v>
      </c>
      <c r="D127" s="286">
        <v>199846</v>
      </c>
    </row>
    <row r="128" spans="1:4" ht="13.5" thickBot="1"/>
    <row r="129" spans="1:4">
      <c r="A129" s="728" t="s">
        <v>1131</v>
      </c>
      <c r="B129" s="729"/>
      <c r="C129" s="729"/>
      <c r="D129" s="730"/>
    </row>
    <row r="130" spans="1:4">
      <c r="A130" s="255" t="s">
        <v>860</v>
      </c>
      <c r="B130" s="255" t="s">
        <v>861</v>
      </c>
      <c r="C130" s="255" t="s">
        <v>862</v>
      </c>
      <c r="D130" s="255" t="s">
        <v>863</v>
      </c>
    </row>
    <row r="131" spans="1:4">
      <c r="A131" s="255">
        <v>1</v>
      </c>
      <c r="B131" s="255" t="s">
        <v>973</v>
      </c>
      <c r="C131" s="255" t="s">
        <v>919</v>
      </c>
      <c r="D131" s="286">
        <v>96332</v>
      </c>
    </row>
    <row r="132" spans="1:4">
      <c r="A132" s="255">
        <v>2</v>
      </c>
      <c r="B132" s="255" t="s">
        <v>974</v>
      </c>
      <c r="C132" s="255" t="s">
        <v>922</v>
      </c>
      <c r="D132" s="286">
        <v>101626</v>
      </c>
    </row>
    <row r="133" spans="1:4">
      <c r="A133" s="255">
        <v>3</v>
      </c>
      <c r="B133" s="255" t="s">
        <v>975</v>
      </c>
      <c r="C133" s="255" t="s">
        <v>924</v>
      </c>
      <c r="D133" s="286">
        <v>107763</v>
      </c>
    </row>
    <row r="134" spans="1:4">
      <c r="A134" s="255">
        <v>4</v>
      </c>
      <c r="B134" s="255" t="s">
        <v>976</v>
      </c>
      <c r="C134" s="255" t="s">
        <v>952</v>
      </c>
      <c r="D134" s="286">
        <v>124326</v>
      </c>
    </row>
    <row r="135" spans="1:4">
      <c r="A135" s="255">
        <v>5</v>
      </c>
      <c r="B135" s="255" t="s">
        <v>977</v>
      </c>
      <c r="C135" s="255" t="s">
        <v>953</v>
      </c>
      <c r="D135" s="286">
        <v>138803</v>
      </c>
    </row>
    <row r="136" spans="1:4">
      <c r="A136" s="255">
        <v>6</v>
      </c>
      <c r="B136" s="255" t="s">
        <v>978</v>
      </c>
      <c r="C136" s="255" t="s">
        <v>970</v>
      </c>
      <c r="D136" s="286">
        <v>162682</v>
      </c>
    </row>
    <row r="137" spans="1:4">
      <c r="A137" s="255">
        <v>7</v>
      </c>
      <c r="B137" s="255" t="s">
        <v>979</v>
      </c>
      <c r="C137" s="255" t="s">
        <v>972</v>
      </c>
      <c r="D137" s="286">
        <v>169997</v>
      </c>
    </row>
    <row r="138" spans="1:4">
      <c r="A138" s="255">
        <v>8</v>
      </c>
      <c r="B138" s="255" t="s">
        <v>980</v>
      </c>
      <c r="C138" s="255" t="s">
        <v>981</v>
      </c>
      <c r="D138" s="286">
        <v>193728</v>
      </c>
    </row>
    <row r="139" spans="1:4">
      <c r="A139" s="255">
        <v>9</v>
      </c>
      <c r="B139" s="255" t="s">
        <v>982</v>
      </c>
      <c r="C139" s="255" t="s">
        <v>983</v>
      </c>
      <c r="D139" s="286">
        <v>224922</v>
      </c>
    </row>
    <row r="140" spans="1:4" ht="13.5" thickBot="1"/>
    <row r="141" spans="1:4" ht="15">
      <c r="A141" s="280"/>
      <c r="B141" s="748" t="s">
        <v>1131</v>
      </c>
      <c r="C141" s="748"/>
      <c r="D141" s="749"/>
    </row>
    <row r="142" spans="1:4">
      <c r="A142" s="255" t="s">
        <v>860</v>
      </c>
      <c r="B142" s="255" t="s">
        <v>861</v>
      </c>
      <c r="C142" s="255" t="s">
        <v>862</v>
      </c>
      <c r="D142" s="255" t="s">
        <v>863</v>
      </c>
    </row>
    <row r="143" spans="1:4">
      <c r="A143" s="255">
        <v>1</v>
      </c>
      <c r="B143" s="255" t="s">
        <v>985</v>
      </c>
      <c r="C143" s="255" t="s">
        <v>919</v>
      </c>
      <c r="D143" s="286">
        <v>84992</v>
      </c>
    </row>
    <row r="144" spans="1:4">
      <c r="A144" s="255">
        <v>2</v>
      </c>
      <c r="B144" s="255" t="s">
        <v>986</v>
      </c>
      <c r="C144" s="255" t="s">
        <v>924</v>
      </c>
      <c r="D144" s="286">
        <v>112550</v>
      </c>
    </row>
    <row r="145" spans="1:4">
      <c r="A145" s="255">
        <v>3</v>
      </c>
      <c r="B145" s="255" t="s">
        <v>987</v>
      </c>
      <c r="C145" s="255" t="s">
        <v>952</v>
      </c>
      <c r="D145" s="286">
        <v>124474</v>
      </c>
    </row>
    <row r="146" spans="1:4">
      <c r="A146" s="255">
        <v>4</v>
      </c>
      <c r="B146" s="255" t="s">
        <v>988</v>
      </c>
      <c r="C146" s="255" t="s">
        <v>953</v>
      </c>
      <c r="D146" s="286">
        <v>145370</v>
      </c>
    </row>
    <row r="147" spans="1:4">
      <c r="A147" s="255">
        <v>5</v>
      </c>
      <c r="B147" s="255" t="s">
        <v>989</v>
      </c>
      <c r="C147" s="255" t="s">
        <v>970</v>
      </c>
      <c r="D147" s="286">
        <v>167904</v>
      </c>
    </row>
    <row r="148" spans="1:4">
      <c r="A148" s="255">
        <v>6</v>
      </c>
      <c r="B148" s="255" t="s">
        <v>990</v>
      </c>
      <c r="C148" s="255" t="s">
        <v>972</v>
      </c>
      <c r="D148" s="286">
        <v>175968</v>
      </c>
    </row>
    <row r="149" spans="1:4">
      <c r="A149" s="255">
        <v>7</v>
      </c>
      <c r="B149" s="255" t="s">
        <v>991</v>
      </c>
      <c r="C149" s="255" t="s">
        <v>981</v>
      </c>
      <c r="D149" s="286">
        <v>203578</v>
      </c>
    </row>
    <row r="150" spans="1:4">
      <c r="A150" s="255">
        <v>8</v>
      </c>
      <c r="B150" s="255" t="s">
        <v>992</v>
      </c>
      <c r="C150" s="255" t="s">
        <v>983</v>
      </c>
      <c r="D150" s="286">
        <v>238355</v>
      </c>
    </row>
    <row r="151" spans="1:4">
      <c r="A151" s="288"/>
      <c r="B151" s="288"/>
      <c r="C151" s="289"/>
      <c r="D151" s="288"/>
    </row>
    <row r="152" spans="1:4">
      <c r="A152" s="750" t="s">
        <v>1133</v>
      </c>
      <c r="B152" s="751"/>
      <c r="C152" s="751"/>
      <c r="D152" s="752"/>
    </row>
    <row r="153" spans="1:4">
      <c r="A153" s="255" t="s">
        <v>860</v>
      </c>
      <c r="B153" s="255" t="s">
        <v>861</v>
      </c>
      <c r="C153" s="255" t="s">
        <v>862</v>
      </c>
      <c r="D153" s="255" t="s">
        <v>863</v>
      </c>
    </row>
    <row r="154" spans="1:4">
      <c r="A154" s="255">
        <v>1</v>
      </c>
      <c r="B154" s="255" t="s">
        <v>993</v>
      </c>
      <c r="C154" s="255" t="s">
        <v>919</v>
      </c>
      <c r="D154" s="286">
        <v>90892</v>
      </c>
    </row>
    <row r="155" spans="1:4">
      <c r="A155" s="255">
        <v>2</v>
      </c>
      <c r="B155" s="255" t="s">
        <v>994</v>
      </c>
      <c r="C155" s="255" t="s">
        <v>924</v>
      </c>
      <c r="D155" s="286">
        <v>109402</v>
      </c>
    </row>
    <row r="156" spans="1:4">
      <c r="A156" s="255">
        <v>3</v>
      </c>
      <c r="B156" s="255" t="s">
        <v>995</v>
      </c>
      <c r="C156" s="255" t="s">
        <v>952</v>
      </c>
      <c r="D156" s="286">
        <v>124179</v>
      </c>
    </row>
    <row r="157" spans="1:4">
      <c r="A157" s="255">
        <v>4</v>
      </c>
      <c r="B157" s="255" t="s">
        <v>996</v>
      </c>
      <c r="C157" s="255" t="s">
        <v>953</v>
      </c>
      <c r="D157" s="286">
        <v>152832</v>
      </c>
    </row>
    <row r="158" spans="1:4">
      <c r="A158" s="255">
        <v>5</v>
      </c>
      <c r="B158" s="255" t="s">
        <v>997</v>
      </c>
      <c r="C158" s="255" t="s">
        <v>970</v>
      </c>
      <c r="D158" s="286">
        <v>173728</v>
      </c>
    </row>
    <row r="159" spans="1:4">
      <c r="A159" s="255">
        <v>6</v>
      </c>
      <c r="B159" s="255" t="s">
        <v>998</v>
      </c>
      <c r="C159" s="255" t="s">
        <v>972</v>
      </c>
      <c r="D159" s="286">
        <v>208058</v>
      </c>
    </row>
    <row r="160" spans="1:4">
      <c r="A160" s="255">
        <v>7</v>
      </c>
      <c r="B160" s="255" t="s">
        <v>999</v>
      </c>
      <c r="C160" s="255" t="s">
        <v>981</v>
      </c>
      <c r="D160" s="286">
        <v>230739</v>
      </c>
    </row>
    <row r="161" spans="1:4">
      <c r="A161" s="255">
        <v>8</v>
      </c>
      <c r="B161" s="255" t="s">
        <v>1000</v>
      </c>
      <c r="C161" s="255" t="s">
        <v>983</v>
      </c>
      <c r="D161" s="286">
        <v>259693</v>
      </c>
    </row>
    <row r="162" spans="1:4" ht="13.5" thickBot="1"/>
    <row r="163" spans="1:4" ht="15">
      <c r="A163" s="280"/>
      <c r="B163" s="748" t="s">
        <v>1132</v>
      </c>
      <c r="C163" s="748"/>
      <c r="D163" s="749"/>
    </row>
    <row r="164" spans="1:4" ht="15">
      <c r="A164" s="351"/>
      <c r="B164" s="727" t="s">
        <v>1001</v>
      </c>
      <c r="C164" s="727"/>
      <c r="D164" s="352"/>
    </row>
    <row r="165" spans="1:4">
      <c r="A165" s="255" t="s">
        <v>860</v>
      </c>
      <c r="B165" s="255" t="s">
        <v>861</v>
      </c>
      <c r="C165" s="255" t="s">
        <v>862</v>
      </c>
      <c r="D165" s="255" t="s">
        <v>863</v>
      </c>
    </row>
    <row r="166" spans="1:4">
      <c r="A166" s="255">
        <v>1</v>
      </c>
      <c r="B166" s="255" t="s">
        <v>1002</v>
      </c>
      <c r="C166" s="255" t="s">
        <v>919</v>
      </c>
      <c r="D166" s="286">
        <v>91046</v>
      </c>
    </row>
    <row r="167" spans="1:4">
      <c r="A167" s="255">
        <v>2</v>
      </c>
      <c r="B167" s="255" t="s">
        <v>1003</v>
      </c>
      <c r="C167" s="255" t="s">
        <v>924</v>
      </c>
      <c r="D167" s="286">
        <v>105818</v>
      </c>
    </row>
    <row r="168" spans="1:4">
      <c r="A168" s="255">
        <v>3</v>
      </c>
      <c r="B168" s="255" t="s">
        <v>1004</v>
      </c>
      <c r="C168" s="255" t="s">
        <v>924</v>
      </c>
      <c r="D168" s="286">
        <v>112090</v>
      </c>
    </row>
    <row r="169" spans="1:4">
      <c r="A169" s="255">
        <v>4</v>
      </c>
      <c r="B169" s="255" t="s">
        <v>1005</v>
      </c>
      <c r="C169" s="255" t="s">
        <v>952</v>
      </c>
      <c r="D169" s="286">
        <v>134477</v>
      </c>
    </row>
    <row r="170" spans="1:4">
      <c r="A170" s="255">
        <v>5</v>
      </c>
      <c r="B170" s="255" t="s">
        <v>1006</v>
      </c>
      <c r="C170" s="255" t="s">
        <v>952</v>
      </c>
      <c r="D170" s="286">
        <v>141344</v>
      </c>
    </row>
    <row r="171" spans="1:4">
      <c r="A171" s="255">
        <v>6</v>
      </c>
      <c r="B171" s="255" t="s">
        <v>1007</v>
      </c>
      <c r="C171" s="255" t="s">
        <v>953</v>
      </c>
      <c r="D171" s="286">
        <v>163130</v>
      </c>
    </row>
    <row r="172" spans="1:4">
      <c r="A172" s="255">
        <v>7</v>
      </c>
      <c r="B172" s="255" t="s">
        <v>1008</v>
      </c>
      <c r="C172" s="255" t="s">
        <v>970</v>
      </c>
      <c r="D172" s="286">
        <v>183430</v>
      </c>
    </row>
    <row r="173" spans="1:4">
      <c r="A173" s="255">
        <v>8</v>
      </c>
      <c r="B173" s="255" t="s">
        <v>1009</v>
      </c>
      <c r="C173" s="255" t="s">
        <v>972</v>
      </c>
      <c r="D173" s="286">
        <v>182387</v>
      </c>
    </row>
    <row r="174" spans="1:4">
      <c r="A174" s="255">
        <v>9</v>
      </c>
      <c r="B174" s="255" t="s">
        <v>1010</v>
      </c>
      <c r="C174" s="255" t="s">
        <v>981</v>
      </c>
      <c r="D174" s="286">
        <v>2095549</v>
      </c>
    </row>
    <row r="175" spans="1:4" ht="13.5" thickBot="1"/>
    <row r="176" spans="1:4" ht="15">
      <c r="A176" s="280"/>
      <c r="B176" s="734" t="s">
        <v>1132</v>
      </c>
      <c r="C176" s="734"/>
      <c r="D176" s="735"/>
    </row>
    <row r="177" spans="1:4" ht="15">
      <c r="A177" s="351"/>
      <c r="B177" s="727" t="s">
        <v>1001</v>
      </c>
      <c r="C177" s="727"/>
      <c r="D177" s="352"/>
    </row>
    <row r="178" spans="1:4">
      <c r="A178" s="354" t="s">
        <v>860</v>
      </c>
      <c r="B178" s="255" t="s">
        <v>861</v>
      </c>
      <c r="C178" s="255" t="s">
        <v>862</v>
      </c>
      <c r="D178" s="255" t="s">
        <v>863</v>
      </c>
    </row>
    <row r="179" spans="1:4">
      <c r="A179" s="354">
        <v>1</v>
      </c>
      <c r="B179" s="255" t="s">
        <v>1011</v>
      </c>
      <c r="C179" s="255" t="s">
        <v>924</v>
      </c>
      <c r="D179" s="286">
        <v>107852</v>
      </c>
    </row>
    <row r="180" spans="1:4">
      <c r="A180" s="354">
        <v>2</v>
      </c>
      <c r="B180" s="255" t="s">
        <v>1012</v>
      </c>
      <c r="C180" s="255" t="s">
        <v>924</v>
      </c>
      <c r="D180" s="286">
        <v>109920</v>
      </c>
    </row>
    <row r="181" spans="1:4">
      <c r="A181" s="354">
        <v>3</v>
      </c>
      <c r="B181" s="255" t="s">
        <v>1013</v>
      </c>
      <c r="C181" s="255" t="s">
        <v>952</v>
      </c>
      <c r="D181" s="286">
        <v>129548</v>
      </c>
    </row>
    <row r="182" spans="1:4">
      <c r="A182" s="354">
        <v>4</v>
      </c>
      <c r="B182" s="255" t="s">
        <v>1014</v>
      </c>
      <c r="C182" s="255" t="s">
        <v>953</v>
      </c>
      <c r="D182" s="286">
        <v>147462</v>
      </c>
    </row>
    <row r="183" spans="1:4">
      <c r="A183" s="354">
        <v>5</v>
      </c>
      <c r="B183" s="255" t="s">
        <v>1015</v>
      </c>
      <c r="C183" s="255" t="s">
        <v>970</v>
      </c>
      <c r="D183" s="286">
        <v>163283</v>
      </c>
    </row>
    <row r="184" spans="1:4">
      <c r="A184" s="354">
        <v>6</v>
      </c>
      <c r="B184" s="255" t="s">
        <v>1016</v>
      </c>
      <c r="C184" s="255" t="s">
        <v>970</v>
      </c>
      <c r="D184" s="286">
        <v>170444</v>
      </c>
    </row>
    <row r="185" spans="1:4">
      <c r="A185" s="354">
        <v>7</v>
      </c>
      <c r="B185" s="255" t="s">
        <v>1017</v>
      </c>
      <c r="C185" s="255" t="s">
        <v>972</v>
      </c>
      <c r="D185" s="286">
        <v>185817</v>
      </c>
    </row>
    <row r="186" spans="1:4">
      <c r="A186" s="354">
        <v>8</v>
      </c>
      <c r="B186" s="255" t="s">
        <v>1018</v>
      </c>
      <c r="C186" s="255" t="s">
        <v>981</v>
      </c>
      <c r="D186" s="286">
        <v>189401</v>
      </c>
    </row>
    <row r="187" spans="1:4">
      <c r="A187" s="354">
        <v>9</v>
      </c>
      <c r="B187" s="255" t="s">
        <v>1019</v>
      </c>
      <c r="C187" s="255" t="s">
        <v>981</v>
      </c>
      <c r="D187" s="286">
        <v>195968</v>
      </c>
    </row>
    <row r="188" spans="1:4">
      <c r="A188" s="354">
        <v>10</v>
      </c>
      <c r="B188" s="255" t="s">
        <v>1020</v>
      </c>
      <c r="C188" s="255" t="s">
        <v>983</v>
      </c>
      <c r="D188" s="286">
        <v>231040</v>
      </c>
    </row>
    <row r="189" spans="1:4">
      <c r="A189" s="355">
        <v>11</v>
      </c>
      <c r="B189" s="255" t="s">
        <v>1021</v>
      </c>
      <c r="C189" s="255" t="s">
        <v>983</v>
      </c>
      <c r="D189" s="286">
        <v>244025</v>
      </c>
    </row>
    <row r="190" spans="1:4" ht="13.5" thickBot="1"/>
    <row r="191" spans="1:4">
      <c r="A191" s="756" t="s">
        <v>1198</v>
      </c>
      <c r="B191" s="734" t="s">
        <v>1132</v>
      </c>
      <c r="C191" s="734"/>
      <c r="D191" s="735"/>
    </row>
    <row r="192" spans="1:4">
      <c r="A192" s="757"/>
      <c r="B192" s="727" t="s">
        <v>984</v>
      </c>
      <c r="C192" s="727"/>
      <c r="D192" s="352"/>
    </row>
    <row r="193" spans="1:4">
      <c r="A193" s="255" t="s">
        <v>860</v>
      </c>
      <c r="B193" s="255" t="s">
        <v>861</v>
      </c>
      <c r="C193" s="255" t="s">
        <v>862</v>
      </c>
      <c r="D193" s="255" t="s">
        <v>863</v>
      </c>
    </row>
    <row r="194" spans="1:4">
      <c r="A194" s="255">
        <v>1</v>
      </c>
      <c r="B194" s="255" t="s">
        <v>1022</v>
      </c>
      <c r="C194" s="255" t="s">
        <v>970</v>
      </c>
      <c r="D194" s="286">
        <v>214310</v>
      </c>
    </row>
    <row r="195" spans="1:4">
      <c r="A195" s="255">
        <v>2</v>
      </c>
      <c r="B195" s="255" t="s">
        <v>1023</v>
      </c>
      <c r="C195" s="255" t="s">
        <v>981</v>
      </c>
      <c r="D195" s="286">
        <v>268204</v>
      </c>
    </row>
    <row r="196" spans="1:4">
      <c r="A196" s="255">
        <v>3</v>
      </c>
      <c r="B196" s="255" t="s">
        <v>1024</v>
      </c>
      <c r="C196" s="255" t="s">
        <v>983</v>
      </c>
      <c r="D196" s="286">
        <v>285964</v>
      </c>
    </row>
    <row r="197" spans="1:4" ht="13.5" thickBot="1"/>
    <row r="198" spans="1:4">
      <c r="A198" s="728" t="s">
        <v>1133</v>
      </c>
      <c r="B198" s="729"/>
      <c r="C198" s="729"/>
      <c r="D198" s="730"/>
    </row>
    <row r="199" spans="1:4">
      <c r="A199" s="255" t="s">
        <v>860</v>
      </c>
      <c r="B199" s="255" t="s">
        <v>861</v>
      </c>
      <c r="C199" s="255" t="s">
        <v>862</v>
      </c>
      <c r="D199" s="255" t="s">
        <v>863</v>
      </c>
    </row>
    <row r="200" spans="1:4">
      <c r="A200" s="255">
        <v>1</v>
      </c>
      <c r="B200" s="255" t="s">
        <v>1044</v>
      </c>
      <c r="C200" s="255" t="s">
        <v>983</v>
      </c>
      <c r="D200" s="286">
        <v>255667</v>
      </c>
    </row>
    <row r="201" spans="1:4" ht="13.5" thickBot="1"/>
    <row r="202" spans="1:4">
      <c r="A202" s="728" t="s">
        <v>1134</v>
      </c>
      <c r="B202" s="729"/>
      <c r="C202" s="729"/>
      <c r="D202" s="730"/>
    </row>
    <row r="203" spans="1:4" ht="15">
      <c r="A203" s="351"/>
      <c r="B203" s="360" t="s">
        <v>1025</v>
      </c>
      <c r="C203" s="353"/>
      <c r="D203" s="352"/>
    </row>
    <row r="204" spans="1:4">
      <c r="A204" s="255" t="s">
        <v>860</v>
      </c>
      <c r="B204" s="255" t="s">
        <v>861</v>
      </c>
      <c r="C204" s="255" t="s">
        <v>862</v>
      </c>
      <c r="D204" s="255" t="s">
        <v>863</v>
      </c>
    </row>
    <row r="205" spans="1:4">
      <c r="A205" s="255">
        <v>1</v>
      </c>
      <c r="B205" s="255" t="s">
        <v>1026</v>
      </c>
      <c r="C205" s="255" t="s">
        <v>952</v>
      </c>
      <c r="D205" s="286">
        <v>121344</v>
      </c>
    </row>
    <row r="206" spans="1:4">
      <c r="A206" s="255">
        <v>2</v>
      </c>
      <c r="B206" s="255" t="s">
        <v>1027</v>
      </c>
      <c r="C206" s="255" t="s">
        <v>953</v>
      </c>
      <c r="D206" s="286">
        <v>138502</v>
      </c>
    </row>
    <row r="207" spans="1:4">
      <c r="A207" s="255">
        <v>3</v>
      </c>
      <c r="B207" s="255" t="s">
        <v>1028</v>
      </c>
      <c r="C207" s="255" t="s">
        <v>970</v>
      </c>
      <c r="D207" s="286">
        <v>155667</v>
      </c>
    </row>
    <row r="208" spans="1:4">
      <c r="A208" s="255">
        <v>4</v>
      </c>
      <c r="B208" s="255" t="s">
        <v>1029</v>
      </c>
      <c r="C208" s="255" t="s">
        <v>972</v>
      </c>
      <c r="D208" s="286">
        <v>182086</v>
      </c>
    </row>
    <row r="209" spans="1:4">
      <c r="A209" s="255">
        <v>5</v>
      </c>
      <c r="B209" s="255" t="s">
        <v>1030</v>
      </c>
      <c r="C209" s="255" t="s">
        <v>981</v>
      </c>
      <c r="D209" s="286">
        <v>183430</v>
      </c>
    </row>
    <row r="210" spans="1:4">
      <c r="A210" s="255">
        <v>6</v>
      </c>
      <c r="B210" s="255" t="s">
        <v>1031</v>
      </c>
      <c r="C210" s="255" t="s">
        <v>983</v>
      </c>
      <c r="D210" s="286">
        <v>219699</v>
      </c>
    </row>
    <row r="211" spans="1:4" ht="13.5" thickBot="1"/>
    <row r="212" spans="1:4">
      <c r="A212" s="728" t="s">
        <v>1135</v>
      </c>
      <c r="B212" s="729"/>
      <c r="C212" s="729"/>
      <c r="D212" s="730"/>
    </row>
    <row r="213" spans="1:4" ht="15">
      <c r="A213" s="351"/>
      <c r="B213" s="360" t="s">
        <v>1025</v>
      </c>
      <c r="C213" s="353"/>
      <c r="D213" s="352"/>
    </row>
    <row r="214" spans="1:4">
      <c r="A214" s="255" t="s">
        <v>860</v>
      </c>
      <c r="B214" s="255" t="s">
        <v>861</v>
      </c>
      <c r="C214" s="255" t="s">
        <v>862</v>
      </c>
      <c r="D214" s="255" t="s">
        <v>863</v>
      </c>
    </row>
    <row r="215" spans="1:4">
      <c r="A215" s="255">
        <v>1</v>
      </c>
      <c r="B215" s="255" t="s">
        <v>1032</v>
      </c>
      <c r="C215" s="255" t="s">
        <v>953</v>
      </c>
      <c r="D215" s="286">
        <v>150892</v>
      </c>
    </row>
    <row r="216" spans="1:4">
      <c r="A216" s="255">
        <v>2</v>
      </c>
      <c r="B216" s="255" t="s">
        <v>1033</v>
      </c>
      <c r="C216" s="255" t="s">
        <v>970</v>
      </c>
      <c r="D216" s="286">
        <v>158950</v>
      </c>
    </row>
    <row r="217" spans="1:4">
      <c r="A217" s="255">
        <v>3</v>
      </c>
      <c r="B217" s="255" t="s">
        <v>1034</v>
      </c>
      <c r="C217" s="255" t="s">
        <v>981</v>
      </c>
      <c r="D217" s="286">
        <v>178502</v>
      </c>
    </row>
    <row r="218" spans="1:4">
      <c r="A218" s="255">
        <v>4</v>
      </c>
      <c r="B218" s="255" t="s">
        <v>1035</v>
      </c>
      <c r="C218" s="255" t="s">
        <v>983</v>
      </c>
      <c r="D218" s="286">
        <v>201932</v>
      </c>
    </row>
    <row r="219" spans="1:4" ht="13.5" thickBot="1"/>
    <row r="220" spans="1:4">
      <c r="A220" s="728" t="s">
        <v>1135</v>
      </c>
      <c r="B220" s="729"/>
      <c r="C220" s="729"/>
      <c r="D220" s="730"/>
    </row>
    <row r="221" spans="1:4" ht="15">
      <c r="A221" s="351"/>
      <c r="B221" s="360" t="s">
        <v>1036</v>
      </c>
      <c r="C221" s="353"/>
      <c r="D221" s="352"/>
    </row>
    <row r="222" spans="1:4">
      <c r="A222" s="255" t="s">
        <v>860</v>
      </c>
      <c r="B222" s="255" t="s">
        <v>861</v>
      </c>
      <c r="C222" s="255" t="s">
        <v>862</v>
      </c>
      <c r="D222" s="255" t="s">
        <v>863</v>
      </c>
    </row>
    <row r="223" spans="1:4">
      <c r="A223" s="255">
        <v>1</v>
      </c>
      <c r="B223" s="255" t="s">
        <v>1037</v>
      </c>
      <c r="C223" s="255" t="s">
        <v>981</v>
      </c>
      <c r="D223" s="286">
        <v>176793</v>
      </c>
    </row>
    <row r="224" spans="1:4">
      <c r="A224" s="255">
        <v>2</v>
      </c>
      <c r="B224" s="255" t="s">
        <v>1038</v>
      </c>
      <c r="C224" s="255" t="s">
        <v>983</v>
      </c>
      <c r="D224" s="286">
        <v>200268</v>
      </c>
    </row>
    <row r="225" spans="1:4" ht="13.5" thickBot="1"/>
    <row r="226" spans="1:4">
      <c r="A226" s="728" t="s">
        <v>1135</v>
      </c>
      <c r="B226" s="729"/>
      <c r="C226" s="729"/>
      <c r="D226" s="730"/>
    </row>
    <row r="227" spans="1:4" ht="15">
      <c r="A227" s="351"/>
      <c r="B227" s="360" t="s">
        <v>1039</v>
      </c>
      <c r="C227" s="353"/>
      <c r="D227" s="352"/>
    </row>
    <row r="228" spans="1:4">
      <c r="A228" s="255" t="s">
        <v>860</v>
      </c>
      <c r="B228" s="255" t="s">
        <v>861</v>
      </c>
      <c r="C228" s="255" t="s">
        <v>862</v>
      </c>
      <c r="D228" s="255" t="s">
        <v>863</v>
      </c>
    </row>
    <row r="229" spans="1:4">
      <c r="A229" s="255">
        <v>1</v>
      </c>
      <c r="B229" s="255" t="s">
        <v>1040</v>
      </c>
      <c r="C229" s="255" t="s">
        <v>953</v>
      </c>
      <c r="D229" s="286">
        <v>141516</v>
      </c>
    </row>
    <row r="230" spans="1:4">
      <c r="A230" s="255">
        <v>2</v>
      </c>
      <c r="B230" s="255" t="s">
        <v>1041</v>
      </c>
      <c r="C230" s="255" t="s">
        <v>970</v>
      </c>
      <c r="D230" s="286">
        <v>147161</v>
      </c>
    </row>
    <row r="231" spans="1:4">
      <c r="A231" s="255">
        <v>3</v>
      </c>
      <c r="B231" s="255" t="s">
        <v>1042</v>
      </c>
      <c r="C231" s="255" t="s">
        <v>981</v>
      </c>
      <c r="D231" s="286">
        <v>173580</v>
      </c>
    </row>
    <row r="232" spans="1:4">
      <c r="A232" s="255">
        <v>4</v>
      </c>
      <c r="B232" s="255" t="s">
        <v>1043</v>
      </c>
      <c r="C232" s="255" t="s">
        <v>983</v>
      </c>
      <c r="D232" s="286">
        <v>207456</v>
      </c>
    </row>
    <row r="233" spans="1:4" ht="13.5" thickBot="1"/>
    <row r="234" spans="1:4">
      <c r="A234" s="728" t="s">
        <v>1136</v>
      </c>
      <c r="B234" s="729"/>
      <c r="C234" s="729"/>
      <c r="D234" s="730"/>
    </row>
    <row r="235" spans="1:4">
      <c r="A235" s="255" t="s">
        <v>860</v>
      </c>
      <c r="B235" s="255" t="s">
        <v>861</v>
      </c>
      <c r="C235" s="255" t="s">
        <v>862</v>
      </c>
      <c r="D235" s="255" t="s">
        <v>863</v>
      </c>
    </row>
    <row r="236" spans="1:4">
      <c r="A236" s="255">
        <v>1</v>
      </c>
      <c r="B236" s="255" t="s">
        <v>1045</v>
      </c>
      <c r="C236" s="255" t="s">
        <v>1046</v>
      </c>
      <c r="D236" s="286">
        <v>314643</v>
      </c>
    </row>
    <row r="237" spans="1:4">
      <c r="A237" s="255">
        <v>2</v>
      </c>
      <c r="B237" s="255" t="s">
        <v>1047</v>
      </c>
      <c r="C237" s="255" t="s">
        <v>1048</v>
      </c>
      <c r="D237" s="286">
        <v>338944</v>
      </c>
    </row>
    <row r="238" spans="1:4">
      <c r="A238" s="255">
        <v>3</v>
      </c>
      <c r="B238" s="255" t="s">
        <v>1049</v>
      </c>
      <c r="C238" s="255" t="s">
        <v>1050</v>
      </c>
      <c r="D238" s="286">
        <v>391033</v>
      </c>
    </row>
    <row r="239" spans="1:4" ht="13.5" thickBot="1"/>
    <row r="240" spans="1:4">
      <c r="A240" s="728" t="s">
        <v>1136</v>
      </c>
      <c r="B240" s="729"/>
      <c r="C240" s="729"/>
      <c r="D240" s="730"/>
    </row>
    <row r="241" spans="1:4">
      <c r="A241" s="255" t="s">
        <v>860</v>
      </c>
      <c r="B241" s="361" t="s">
        <v>861</v>
      </c>
      <c r="C241" s="255" t="s">
        <v>862</v>
      </c>
      <c r="D241" s="255" t="s">
        <v>863</v>
      </c>
    </row>
    <row r="242" spans="1:4">
      <c r="A242" s="255">
        <v>1</v>
      </c>
      <c r="B242" s="361" t="s">
        <v>1051</v>
      </c>
      <c r="C242" s="255" t="s">
        <v>983</v>
      </c>
      <c r="D242" s="286">
        <v>265664</v>
      </c>
    </row>
    <row r="243" spans="1:4">
      <c r="A243" s="255">
        <v>2</v>
      </c>
      <c r="B243" s="361" t="s">
        <v>1052</v>
      </c>
      <c r="C243" s="255" t="s">
        <v>1046</v>
      </c>
      <c r="D243" s="286">
        <v>295660</v>
      </c>
    </row>
    <row r="244" spans="1:4">
      <c r="A244" s="255">
        <v>3</v>
      </c>
      <c r="B244" s="361" t="s">
        <v>1053</v>
      </c>
      <c r="C244" s="255" t="s">
        <v>1048</v>
      </c>
      <c r="D244" s="286">
        <v>321036</v>
      </c>
    </row>
    <row r="245" spans="1:4">
      <c r="A245" s="255">
        <v>4</v>
      </c>
      <c r="B245" s="361" t="s">
        <v>1054</v>
      </c>
      <c r="C245" s="255" t="s">
        <v>1050</v>
      </c>
      <c r="D245" s="286">
        <v>371628</v>
      </c>
    </row>
    <row r="246" spans="1:4" ht="13.5" thickBot="1"/>
    <row r="247" spans="1:4">
      <c r="A247" s="728" t="s">
        <v>1137</v>
      </c>
      <c r="B247" s="729"/>
      <c r="C247" s="729"/>
      <c r="D247" s="730"/>
    </row>
    <row r="248" spans="1:4">
      <c r="A248" s="255" t="s">
        <v>860</v>
      </c>
      <c r="B248" s="255" t="s">
        <v>861</v>
      </c>
      <c r="C248" s="255" t="s">
        <v>862</v>
      </c>
      <c r="D248" s="255" t="s">
        <v>863</v>
      </c>
    </row>
    <row r="249" spans="1:4">
      <c r="A249" s="255">
        <v>1</v>
      </c>
      <c r="B249" s="255" t="s">
        <v>1055</v>
      </c>
      <c r="C249" s="255" t="s">
        <v>983</v>
      </c>
      <c r="D249" s="286">
        <v>237158</v>
      </c>
    </row>
    <row r="250" spans="1:4">
      <c r="A250" s="255">
        <v>2</v>
      </c>
      <c r="B250" s="255" t="s">
        <v>1056</v>
      </c>
      <c r="C250" s="255" t="s">
        <v>983</v>
      </c>
      <c r="D250" s="286">
        <v>248352</v>
      </c>
    </row>
    <row r="251" spans="1:4">
      <c r="A251" s="255">
        <v>3</v>
      </c>
      <c r="B251" s="255" t="s">
        <v>1057</v>
      </c>
      <c r="C251" s="255" t="s">
        <v>1046</v>
      </c>
      <c r="D251" s="286">
        <v>270438</v>
      </c>
    </row>
    <row r="252" spans="1:4">
      <c r="A252" s="255">
        <v>4</v>
      </c>
      <c r="B252" s="255" t="s">
        <v>1061</v>
      </c>
      <c r="C252" s="255" t="s">
        <v>1046</v>
      </c>
      <c r="D252" s="286">
        <v>280736</v>
      </c>
    </row>
    <row r="253" spans="1:4">
      <c r="A253" s="255">
        <v>5</v>
      </c>
      <c r="B253" s="255" t="s">
        <v>1062</v>
      </c>
      <c r="C253" s="255" t="s">
        <v>1048</v>
      </c>
      <c r="D253" s="286">
        <v>297158</v>
      </c>
    </row>
    <row r="254" spans="1:4">
      <c r="A254" s="255">
        <v>6</v>
      </c>
      <c r="B254" s="255" t="s">
        <v>1063</v>
      </c>
      <c r="C254" s="255" t="s">
        <v>1048</v>
      </c>
      <c r="D254" s="286">
        <v>322976</v>
      </c>
    </row>
    <row r="255" spans="1:4">
      <c r="A255" s="255">
        <v>7</v>
      </c>
      <c r="B255" s="255" t="s">
        <v>1064</v>
      </c>
      <c r="C255" s="255" t="s">
        <v>1050</v>
      </c>
      <c r="D255" s="286">
        <v>397408</v>
      </c>
    </row>
    <row r="256" spans="1:4">
      <c r="A256" s="255">
        <v>8</v>
      </c>
      <c r="B256" s="255" t="s">
        <v>1058</v>
      </c>
      <c r="C256" s="255" t="s">
        <v>1059</v>
      </c>
      <c r="D256" s="286">
        <v>519980</v>
      </c>
    </row>
    <row r="257" spans="1:4">
      <c r="A257" s="255">
        <v>9</v>
      </c>
      <c r="B257" s="255" t="s">
        <v>1060</v>
      </c>
      <c r="C257" s="255" t="s">
        <v>1059</v>
      </c>
      <c r="D257" s="286">
        <v>528940</v>
      </c>
    </row>
    <row r="258" spans="1:4" ht="13.5" thickBot="1"/>
    <row r="259" spans="1:4">
      <c r="A259" s="731" t="s">
        <v>1138</v>
      </c>
      <c r="B259" s="732"/>
      <c r="C259" s="732"/>
      <c r="D259" s="733"/>
    </row>
    <row r="260" spans="1:4">
      <c r="A260" s="356" t="s">
        <v>860</v>
      </c>
      <c r="B260" s="357" t="s">
        <v>907</v>
      </c>
      <c r="C260" s="357" t="s">
        <v>862</v>
      </c>
      <c r="D260" s="357" t="s">
        <v>863</v>
      </c>
    </row>
    <row r="261" spans="1:4">
      <c r="A261" s="356">
        <v>1</v>
      </c>
      <c r="B261" s="357" t="s">
        <v>1065</v>
      </c>
      <c r="C261" s="357" t="s">
        <v>983</v>
      </c>
      <c r="D261" s="359">
        <v>251334</v>
      </c>
    </row>
    <row r="262" spans="1:4">
      <c r="A262" s="356">
        <v>2</v>
      </c>
      <c r="B262" s="357" t="s">
        <v>1066</v>
      </c>
      <c r="C262" s="357" t="s">
        <v>1046</v>
      </c>
      <c r="D262" s="359">
        <v>267008</v>
      </c>
    </row>
    <row r="263" spans="1:4">
      <c r="A263" s="356">
        <v>3</v>
      </c>
      <c r="B263" s="357" t="s">
        <v>1067</v>
      </c>
      <c r="C263" s="357" t="s">
        <v>1046</v>
      </c>
      <c r="D263" s="359">
        <v>276262</v>
      </c>
    </row>
    <row r="264" spans="1:4">
      <c r="A264" s="356">
        <v>4</v>
      </c>
      <c r="B264" s="357" t="s">
        <v>1068</v>
      </c>
      <c r="C264" s="357" t="s">
        <v>1048</v>
      </c>
      <c r="D264" s="359">
        <v>286259</v>
      </c>
    </row>
    <row r="265" spans="1:4">
      <c r="A265" s="356">
        <v>5</v>
      </c>
      <c r="B265" s="357" t="s">
        <v>1073</v>
      </c>
      <c r="C265" s="357" t="s">
        <v>1048</v>
      </c>
      <c r="D265" s="359">
        <v>302227</v>
      </c>
    </row>
    <row r="266" spans="1:4">
      <c r="A266" s="356">
        <v>6</v>
      </c>
      <c r="B266" s="357" t="s">
        <v>1074</v>
      </c>
      <c r="C266" s="357" t="s">
        <v>1050</v>
      </c>
      <c r="D266" s="359">
        <v>378348</v>
      </c>
    </row>
    <row r="267" spans="1:4">
      <c r="A267" s="356">
        <v>7</v>
      </c>
      <c r="B267" s="357" t="s">
        <v>1075</v>
      </c>
      <c r="C267" s="357" t="s">
        <v>1050</v>
      </c>
      <c r="D267" s="359">
        <v>395507</v>
      </c>
    </row>
    <row r="268" spans="1:4">
      <c r="A268" s="356">
        <v>8</v>
      </c>
      <c r="B268" s="357" t="s">
        <v>1069</v>
      </c>
      <c r="C268" s="357" t="s">
        <v>1059</v>
      </c>
      <c r="D268" s="359">
        <v>491027</v>
      </c>
    </row>
    <row r="269" spans="1:4">
      <c r="A269" s="356">
        <v>9</v>
      </c>
      <c r="B269" s="357" t="s">
        <v>1070</v>
      </c>
      <c r="C269" s="357" t="s">
        <v>1059</v>
      </c>
      <c r="D269" s="359">
        <v>506291</v>
      </c>
    </row>
    <row r="270" spans="1:4">
      <c r="A270" s="356">
        <v>10</v>
      </c>
      <c r="B270" s="357" t="s">
        <v>1071</v>
      </c>
      <c r="C270" s="357" t="s">
        <v>1072</v>
      </c>
      <c r="D270" s="359">
        <v>542220</v>
      </c>
    </row>
    <row r="271" spans="1:4" ht="13.5" thickBot="1"/>
    <row r="272" spans="1:4">
      <c r="A272" s="731" t="s">
        <v>1139</v>
      </c>
      <c r="B272" s="732"/>
      <c r="C272" s="732"/>
      <c r="D272" s="733"/>
    </row>
    <row r="273" spans="1:4">
      <c r="A273" s="357" t="s">
        <v>860</v>
      </c>
      <c r="B273" s="357" t="s">
        <v>907</v>
      </c>
      <c r="C273" s="357" t="s">
        <v>862</v>
      </c>
      <c r="D273" s="357" t="s">
        <v>863</v>
      </c>
    </row>
    <row r="274" spans="1:4">
      <c r="A274" s="357">
        <v>1</v>
      </c>
      <c r="B274" s="357" t="s">
        <v>1076</v>
      </c>
      <c r="C274" s="357" t="s">
        <v>983</v>
      </c>
      <c r="D274" s="359">
        <v>240441</v>
      </c>
    </row>
    <row r="275" spans="1:4">
      <c r="A275" s="357">
        <v>2</v>
      </c>
      <c r="B275" s="357" t="s">
        <v>1077</v>
      </c>
      <c r="C275" s="357" t="s">
        <v>1046</v>
      </c>
      <c r="D275" s="359">
        <v>256710</v>
      </c>
    </row>
    <row r="276" spans="1:4">
      <c r="A276" s="357">
        <v>3</v>
      </c>
      <c r="B276" s="357" t="s">
        <v>1078</v>
      </c>
      <c r="C276" s="357" t="s">
        <v>1048</v>
      </c>
      <c r="D276" s="359">
        <v>292083</v>
      </c>
    </row>
    <row r="277" spans="1:4">
      <c r="A277" s="357">
        <v>4</v>
      </c>
      <c r="B277" s="357" t="s">
        <v>1079</v>
      </c>
      <c r="C277" s="357" t="s">
        <v>1050</v>
      </c>
      <c r="D277" s="359">
        <v>352076</v>
      </c>
    </row>
    <row r="278" spans="1:4">
      <c r="A278" s="357">
        <v>5</v>
      </c>
      <c r="B278" s="357" t="s">
        <v>1080</v>
      </c>
      <c r="C278" s="357" t="s">
        <v>1050</v>
      </c>
      <c r="D278" s="359">
        <v>377600</v>
      </c>
    </row>
    <row r="279" spans="1:4">
      <c r="A279" s="357">
        <v>6</v>
      </c>
      <c r="B279" s="357" t="s">
        <v>1081</v>
      </c>
      <c r="C279" s="357" t="s">
        <v>1059</v>
      </c>
      <c r="D279" s="359">
        <v>493536</v>
      </c>
    </row>
    <row r="280" spans="1:4" ht="13.5" thickBot="1"/>
    <row r="281" spans="1:4">
      <c r="A281" s="731" t="s">
        <v>1140</v>
      </c>
      <c r="B281" s="732"/>
      <c r="C281" s="732"/>
      <c r="D281" s="733"/>
    </row>
    <row r="282" spans="1:4">
      <c r="A282" s="357" t="s">
        <v>860</v>
      </c>
      <c r="B282" s="357" t="s">
        <v>907</v>
      </c>
      <c r="C282" s="357" t="s">
        <v>862</v>
      </c>
      <c r="D282" s="362" t="s">
        <v>863</v>
      </c>
    </row>
    <row r="283" spans="1:4">
      <c r="A283" s="357">
        <v>1</v>
      </c>
      <c r="B283" s="357" t="s">
        <v>1082</v>
      </c>
      <c r="C283" s="357" t="s">
        <v>970</v>
      </c>
      <c r="D283" s="363">
        <v>179545</v>
      </c>
    </row>
    <row r="284" spans="1:4">
      <c r="A284" s="357">
        <v>2</v>
      </c>
      <c r="B284" s="357" t="s">
        <v>1083</v>
      </c>
      <c r="C284" s="357" t="s">
        <v>981</v>
      </c>
      <c r="D284" s="363">
        <v>197606</v>
      </c>
    </row>
    <row r="285" spans="1:4">
      <c r="A285" s="357">
        <v>3</v>
      </c>
      <c r="B285" s="357" t="s">
        <v>1084</v>
      </c>
      <c r="C285" s="357" t="s">
        <v>983</v>
      </c>
      <c r="D285" s="363">
        <v>238649</v>
      </c>
    </row>
    <row r="286" spans="1:4">
      <c r="A286" s="357">
        <v>4</v>
      </c>
      <c r="B286" s="357" t="s">
        <v>1085</v>
      </c>
      <c r="C286" s="357" t="s">
        <v>1048</v>
      </c>
      <c r="D286" s="363">
        <v>274022</v>
      </c>
    </row>
    <row r="287" spans="1:4">
      <c r="A287" s="357">
        <v>5</v>
      </c>
      <c r="B287" s="357" t="s">
        <v>1086</v>
      </c>
      <c r="C287" s="357" t="s">
        <v>1050</v>
      </c>
      <c r="D287" s="363">
        <v>354022</v>
      </c>
    </row>
    <row r="288" spans="1:4" ht="13.5" thickBot="1"/>
    <row r="289" spans="1:4">
      <c r="A289" s="728" t="s">
        <v>1141</v>
      </c>
      <c r="B289" s="729"/>
      <c r="C289" s="729"/>
      <c r="D289" s="730"/>
    </row>
    <row r="290" spans="1:4">
      <c r="A290" s="255" t="s">
        <v>860</v>
      </c>
      <c r="B290" s="255" t="s">
        <v>861</v>
      </c>
      <c r="C290" s="255" t="s">
        <v>862</v>
      </c>
      <c r="D290" s="255" t="s">
        <v>863</v>
      </c>
    </row>
    <row r="291" spans="1:4">
      <c r="A291" s="255">
        <v>1</v>
      </c>
      <c r="B291" s="255" t="s">
        <v>1087</v>
      </c>
      <c r="C291" s="255" t="s">
        <v>1088</v>
      </c>
      <c r="D291" s="286">
        <v>567891</v>
      </c>
    </row>
    <row r="292" spans="1:4">
      <c r="A292" s="255">
        <v>2</v>
      </c>
      <c r="B292" s="255" t="s">
        <v>1089</v>
      </c>
      <c r="C292" s="255" t="s">
        <v>1090</v>
      </c>
      <c r="D292" s="286">
        <v>1062348</v>
      </c>
    </row>
    <row r="293" spans="1:4" ht="13.5" thickBot="1"/>
    <row r="294" spans="1:4" ht="15">
      <c r="A294" s="280"/>
      <c r="B294" s="364" t="s">
        <v>1091</v>
      </c>
      <c r="C294" s="329"/>
      <c r="D294" s="330"/>
    </row>
    <row r="295" spans="1:4">
      <c r="A295" s="255" t="s">
        <v>860</v>
      </c>
      <c r="B295" s="255" t="s">
        <v>861</v>
      </c>
      <c r="C295" s="255" t="s">
        <v>862</v>
      </c>
      <c r="D295" s="255" t="s">
        <v>863</v>
      </c>
    </row>
    <row r="296" spans="1:4">
      <c r="A296" s="255">
        <v>1</v>
      </c>
      <c r="B296" s="255" t="s">
        <v>1092</v>
      </c>
      <c r="C296" s="255" t="s">
        <v>868</v>
      </c>
      <c r="D296" s="286">
        <v>150297</v>
      </c>
    </row>
    <row r="297" spans="1:4">
      <c r="A297" s="255">
        <v>2</v>
      </c>
      <c r="B297" s="255" t="s">
        <v>1093</v>
      </c>
      <c r="C297" s="255" t="s">
        <v>924</v>
      </c>
      <c r="D297" s="286">
        <v>227603</v>
      </c>
    </row>
    <row r="298" spans="1:4">
      <c r="A298" s="255">
        <v>3</v>
      </c>
      <c r="B298" s="255" t="s">
        <v>1094</v>
      </c>
      <c r="C298" s="255" t="s">
        <v>953</v>
      </c>
      <c r="D298" s="286">
        <v>223129</v>
      </c>
    </row>
    <row r="299" spans="1:4" ht="13.5" thickBot="1"/>
    <row r="300" spans="1:4" ht="15.75" thickBot="1">
      <c r="A300" s="287"/>
      <c r="B300" s="285" t="s">
        <v>1095</v>
      </c>
      <c r="C300" s="281"/>
      <c r="D300" s="282"/>
    </row>
    <row r="301" spans="1:4">
      <c r="A301" s="728" t="s">
        <v>1142</v>
      </c>
      <c r="B301" s="729"/>
      <c r="C301" s="729"/>
      <c r="D301" s="730"/>
    </row>
    <row r="302" spans="1:4">
      <c r="A302" s="255" t="s">
        <v>860</v>
      </c>
      <c r="B302" s="255" t="s">
        <v>861</v>
      </c>
      <c r="C302" s="255" t="s">
        <v>862</v>
      </c>
      <c r="D302" s="255" t="s">
        <v>863</v>
      </c>
    </row>
    <row r="303" spans="1:4">
      <c r="A303" s="255">
        <v>1</v>
      </c>
      <c r="B303" s="365" t="s">
        <v>1096</v>
      </c>
      <c r="C303" s="255" t="s">
        <v>983</v>
      </c>
      <c r="D303" s="286">
        <v>336000</v>
      </c>
    </row>
    <row r="304" spans="1:4">
      <c r="A304" s="255">
        <v>2</v>
      </c>
      <c r="B304" s="365" t="s">
        <v>1097</v>
      </c>
      <c r="C304" s="255" t="s">
        <v>1046</v>
      </c>
      <c r="D304" s="286">
        <v>368000</v>
      </c>
    </row>
    <row r="306" spans="1:4">
      <c r="A306" s="746" t="s">
        <v>1143</v>
      </c>
      <c r="B306" s="746"/>
      <c r="C306" s="746"/>
      <c r="D306" s="746"/>
    </row>
    <row r="307" spans="1:4">
      <c r="A307" s="283"/>
      <c r="B307"/>
      <c r="C307"/>
    </row>
    <row r="308" spans="1:4" ht="25.5">
      <c r="A308" s="357" t="s">
        <v>860</v>
      </c>
      <c r="B308" s="366" t="s">
        <v>1098</v>
      </c>
      <c r="C308" s="366" t="s">
        <v>1397</v>
      </c>
    </row>
    <row r="309" spans="1:4">
      <c r="A309" s="357">
        <v>1</v>
      </c>
      <c r="B309" s="357" t="s">
        <v>1099</v>
      </c>
      <c r="C309" s="357">
        <v>240</v>
      </c>
    </row>
    <row r="310" spans="1:4">
      <c r="A310" s="357">
        <v>2</v>
      </c>
      <c r="B310" s="357" t="s">
        <v>1100</v>
      </c>
      <c r="C310" s="357">
        <v>320</v>
      </c>
    </row>
    <row r="311" spans="1:4">
      <c r="A311" s="357">
        <v>3</v>
      </c>
      <c r="B311" s="357" t="s">
        <v>1101</v>
      </c>
      <c r="C311" s="357">
        <v>480</v>
      </c>
    </row>
    <row r="312" spans="1:4">
      <c r="A312" s="357">
        <v>4</v>
      </c>
      <c r="B312" s="357" t="s">
        <v>1102</v>
      </c>
      <c r="C312" s="357">
        <v>640</v>
      </c>
    </row>
    <row r="313" spans="1:4">
      <c r="A313" s="357">
        <v>5</v>
      </c>
      <c r="B313" s="357" t="s">
        <v>1103</v>
      </c>
      <c r="C313" s="359">
        <v>960</v>
      </c>
    </row>
    <row r="314" spans="1:4">
      <c r="A314" s="357">
        <v>6</v>
      </c>
      <c r="B314" s="357" t="s">
        <v>1104</v>
      </c>
      <c r="C314" s="359">
        <v>1240</v>
      </c>
    </row>
    <row r="315" spans="1:4">
      <c r="A315" s="255">
        <v>7</v>
      </c>
      <c r="B315" s="357" t="s">
        <v>1105</v>
      </c>
      <c r="C315" s="359">
        <v>1720</v>
      </c>
    </row>
    <row r="317" spans="1:4">
      <c r="A317" s="357" t="s">
        <v>860</v>
      </c>
      <c r="B317" s="747" t="s">
        <v>1106</v>
      </c>
      <c r="C317" s="747"/>
      <c r="D317" s="264" t="s">
        <v>1107</v>
      </c>
    </row>
    <row r="318" spans="1:4">
      <c r="A318" s="367">
        <v>1</v>
      </c>
      <c r="B318" s="742" t="s">
        <v>1144</v>
      </c>
      <c r="C318" s="742"/>
      <c r="D318" s="286">
        <v>13940</v>
      </c>
    </row>
    <row r="319" spans="1:4">
      <c r="A319" s="255">
        <v>2</v>
      </c>
      <c r="B319" s="742" t="s">
        <v>1145</v>
      </c>
      <c r="C319" s="742"/>
      <c r="D319" s="286">
        <v>16660</v>
      </c>
    </row>
    <row r="320" spans="1:4">
      <c r="A320" s="255">
        <v>3</v>
      </c>
      <c r="B320" s="742" t="s">
        <v>1146</v>
      </c>
      <c r="C320" s="742"/>
      <c r="D320" s="286">
        <v>19380</v>
      </c>
    </row>
    <row r="321" spans="1:4">
      <c r="A321" s="255">
        <v>4</v>
      </c>
      <c r="B321" s="742" t="s">
        <v>1108</v>
      </c>
      <c r="C321" s="742"/>
      <c r="D321" s="286">
        <v>22100</v>
      </c>
    </row>
    <row r="323" spans="1:4">
      <c r="B323" s="743" t="s">
        <v>1109</v>
      </c>
      <c r="C323" s="743"/>
      <c r="D323" s="743"/>
    </row>
    <row r="324" spans="1:4">
      <c r="B324" s="744" t="s">
        <v>1110</v>
      </c>
      <c r="C324" s="744"/>
      <c r="D324" s="744"/>
    </row>
    <row r="326" spans="1:4">
      <c r="A326" s="368" t="s">
        <v>860</v>
      </c>
      <c r="B326" s="264" t="s">
        <v>1106</v>
      </c>
      <c r="C326" s="264" t="s">
        <v>1107</v>
      </c>
    </row>
    <row r="327" spans="1:4" ht="25.5">
      <c r="A327" s="368">
        <v>1</v>
      </c>
      <c r="B327" s="255" t="s">
        <v>1111</v>
      </c>
      <c r="C327" s="286">
        <v>19380</v>
      </c>
    </row>
    <row r="328" spans="1:4" ht="25.5">
      <c r="A328" s="369">
        <v>2</v>
      </c>
      <c r="B328" s="255" t="s">
        <v>1112</v>
      </c>
      <c r="C328" s="286">
        <v>23800</v>
      </c>
    </row>
    <row r="329" spans="1:4" ht="25.5">
      <c r="A329" s="369">
        <v>3</v>
      </c>
      <c r="B329" s="255" t="s">
        <v>1113</v>
      </c>
      <c r="C329" s="286">
        <v>29444</v>
      </c>
    </row>
    <row r="330" spans="1:4" ht="25.5">
      <c r="A330" s="369">
        <v>4</v>
      </c>
      <c r="B330" s="255" t="s">
        <v>1114</v>
      </c>
      <c r="C330" s="286">
        <v>34000</v>
      </c>
    </row>
    <row r="331" spans="1:4" ht="25.5">
      <c r="A331" s="369">
        <v>5</v>
      </c>
      <c r="B331" s="255" t="s">
        <v>1115</v>
      </c>
      <c r="C331" s="286">
        <v>40800</v>
      </c>
    </row>
    <row r="332" spans="1:4" ht="25.5">
      <c r="A332" s="369">
        <v>6</v>
      </c>
      <c r="B332" s="255" t="s">
        <v>1116</v>
      </c>
      <c r="C332" s="286">
        <v>57868</v>
      </c>
    </row>
    <row r="333" spans="1:4" ht="25.5">
      <c r="A333" s="369">
        <v>7</v>
      </c>
      <c r="B333" s="255" t="s">
        <v>1117</v>
      </c>
      <c r="C333" s="286">
        <v>72216</v>
      </c>
    </row>
    <row r="334" spans="1:4" ht="25.5">
      <c r="A334" s="369">
        <v>8</v>
      </c>
      <c r="B334" s="354" t="s">
        <v>1118</v>
      </c>
      <c r="C334" s="286">
        <v>117640</v>
      </c>
    </row>
    <row r="336" spans="1:4">
      <c r="A336" s="740" t="s">
        <v>1484</v>
      </c>
      <c r="B336" s="740"/>
      <c r="C336" s="740"/>
      <c r="D336" s="740"/>
    </row>
    <row r="338" spans="1:4">
      <c r="A338" s="357" t="s">
        <v>860</v>
      </c>
      <c r="B338" s="264" t="s">
        <v>1106</v>
      </c>
      <c r="C338" s="264" t="s">
        <v>1107</v>
      </c>
    </row>
    <row r="339" spans="1:4">
      <c r="A339" s="357">
        <v>1</v>
      </c>
      <c r="B339" s="260" t="s">
        <v>1119</v>
      </c>
      <c r="C339" s="286">
        <v>36040</v>
      </c>
    </row>
    <row r="340" spans="1:4">
      <c r="A340" s="255">
        <v>2</v>
      </c>
      <c r="B340" s="260" t="s">
        <v>1120</v>
      </c>
      <c r="C340" s="286">
        <v>45560</v>
      </c>
    </row>
    <row r="341" spans="1:4">
      <c r="A341" s="255">
        <v>3</v>
      </c>
      <c r="B341" s="260" t="s">
        <v>1121</v>
      </c>
      <c r="C341" s="286">
        <v>60350</v>
      </c>
    </row>
    <row r="342" spans="1:4">
      <c r="A342" s="255">
        <v>4</v>
      </c>
      <c r="B342" s="260" t="s">
        <v>1122</v>
      </c>
      <c r="C342" s="286">
        <v>63920</v>
      </c>
    </row>
    <row r="343" spans="1:4">
      <c r="A343" s="255">
        <v>5</v>
      </c>
      <c r="B343" s="260" t="s">
        <v>1123</v>
      </c>
      <c r="C343" s="286">
        <v>80240</v>
      </c>
    </row>
    <row r="344" spans="1:4">
      <c r="A344" s="255">
        <v>6</v>
      </c>
      <c r="B344" s="260" t="s">
        <v>1124</v>
      </c>
      <c r="C344" s="286">
        <v>108800</v>
      </c>
    </row>
    <row r="345" spans="1:4">
      <c r="A345" s="255">
        <v>7</v>
      </c>
      <c r="B345" s="260" t="s">
        <v>1125</v>
      </c>
      <c r="C345" s="286">
        <v>117300</v>
      </c>
    </row>
    <row r="347" spans="1:4">
      <c r="A347" s="741" t="s">
        <v>1485</v>
      </c>
      <c r="B347" s="741"/>
      <c r="C347" s="741"/>
      <c r="D347" s="741"/>
    </row>
  </sheetData>
  <mergeCells count="47">
    <mergeCell ref="A259:D259"/>
    <mergeCell ref="A106:D106"/>
    <mergeCell ref="A118:D118"/>
    <mergeCell ref="A281:D281"/>
    <mergeCell ref="B164:C164"/>
    <mergeCell ref="B176:D176"/>
    <mergeCell ref="B177:C177"/>
    <mergeCell ref="A191:A192"/>
    <mergeCell ref="A212:D212"/>
    <mergeCell ref="A220:D220"/>
    <mergeCell ref="A226:D226"/>
    <mergeCell ref="A234:D234"/>
    <mergeCell ref="B192:C192"/>
    <mergeCell ref="A202:D202"/>
    <mergeCell ref="A1:D1"/>
    <mergeCell ref="A247:D247"/>
    <mergeCell ref="A306:D306"/>
    <mergeCell ref="B321:C321"/>
    <mergeCell ref="A272:D272"/>
    <mergeCell ref="B317:C317"/>
    <mergeCell ref="A289:D289"/>
    <mergeCell ref="A301:D301"/>
    <mergeCell ref="A129:D129"/>
    <mergeCell ref="B141:D141"/>
    <mergeCell ref="A152:D152"/>
    <mergeCell ref="B163:D163"/>
    <mergeCell ref="A198:D198"/>
    <mergeCell ref="A82:D82"/>
    <mergeCell ref="A93:D93"/>
    <mergeCell ref="A240:D240"/>
    <mergeCell ref="A336:D336"/>
    <mergeCell ref="A347:D347"/>
    <mergeCell ref="B318:C318"/>
    <mergeCell ref="B319:C319"/>
    <mergeCell ref="B320:C320"/>
    <mergeCell ref="B323:D323"/>
    <mergeCell ref="B324:D324"/>
    <mergeCell ref="B2:D2"/>
    <mergeCell ref="B3:C3"/>
    <mergeCell ref="B7:D7"/>
    <mergeCell ref="B8:C8"/>
    <mergeCell ref="B13:D13"/>
    <mergeCell ref="B14:C14"/>
    <mergeCell ref="A29:D29"/>
    <mergeCell ref="A53:D53"/>
    <mergeCell ref="A70:D70"/>
    <mergeCell ref="B191:D191"/>
  </mergeCells>
  <pageMargins left="0.7" right="0.7" top="0.75" bottom="0.75" header="0.3" footer="0.3"/>
  <pageSetup paperSize="9" orientation="portrait" r:id="rId1"/>
  <rowBreaks count="4" manualBreakCount="4">
    <brk id="52" max="3" man="1"/>
    <brk id="225" max="3" man="1"/>
    <brk id="280" max="3" man="1"/>
    <brk id="331"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45"/>
  <sheetViews>
    <sheetView tabSelected="1" view="pageBreakPreview" topLeftCell="A43" zoomScale="90" zoomScaleSheetLayoutView="90" workbookViewId="0">
      <selection activeCell="I47" sqref="I47"/>
    </sheetView>
  </sheetViews>
  <sheetFormatPr defaultColWidth="9.140625" defaultRowHeight="12.75"/>
  <cols>
    <col min="1" max="1" width="5.7109375" style="174" customWidth="1"/>
    <col min="2" max="2" width="39.28515625" style="1" customWidth="1"/>
    <col min="3" max="3" width="9" style="172" customWidth="1"/>
    <col min="4" max="4" width="17" style="1" hidden="1" customWidth="1"/>
    <col min="5" max="5" width="15.7109375" style="112" hidden="1" customWidth="1"/>
    <col min="6" max="6" width="15.5703125" style="184" hidden="1" customWidth="1"/>
    <col min="7" max="7" width="12.7109375" style="184" bestFit="1" customWidth="1"/>
    <col min="8" max="8" width="12.7109375" style="1" bestFit="1" customWidth="1"/>
    <col min="9" max="9" width="11.42578125" style="1" customWidth="1"/>
    <col min="10" max="10" width="12.140625" style="1" customWidth="1"/>
    <col min="11" max="11" width="13.85546875" style="1" customWidth="1"/>
    <col min="12" max="13" width="9.140625" style="1"/>
    <col min="14" max="14" width="11.28515625" style="1" bestFit="1" customWidth="1"/>
    <col min="15" max="16384" width="9.140625" style="1"/>
  </cols>
  <sheetData>
    <row r="1" spans="1:11" ht="26.25">
      <c r="A1" s="710" t="s">
        <v>2097</v>
      </c>
      <c r="B1" s="710"/>
      <c r="C1" s="710"/>
      <c r="D1" s="710"/>
      <c r="E1" s="710"/>
      <c r="F1" s="710"/>
      <c r="G1" s="710"/>
      <c r="H1" s="710"/>
    </row>
    <row r="2" spans="1:11" ht="36">
      <c r="A2" s="499" t="s">
        <v>8</v>
      </c>
      <c r="B2" s="452" t="s">
        <v>543</v>
      </c>
      <c r="C2" s="503" t="s">
        <v>53</v>
      </c>
      <c r="D2" s="2" t="s">
        <v>434</v>
      </c>
      <c r="E2" s="97" t="s">
        <v>597</v>
      </c>
      <c r="F2" s="177" t="e">
        <f>Labour!#REF!</f>
        <v>#REF!</v>
      </c>
      <c r="G2" s="177" t="s">
        <v>2098</v>
      </c>
      <c r="H2" s="177" t="s">
        <v>2099</v>
      </c>
      <c r="I2" s="177" t="s">
        <v>2100</v>
      </c>
      <c r="J2" s="177" t="s">
        <v>1990</v>
      </c>
      <c r="K2" s="177" t="s">
        <v>2068</v>
      </c>
    </row>
    <row r="3" spans="1:11" s="562" customFormat="1" ht="17.25">
      <c r="A3" s="722">
        <f>1</f>
        <v>1</v>
      </c>
      <c r="B3" s="468" t="s">
        <v>1789</v>
      </c>
      <c r="C3" s="557"/>
      <c r="D3" s="558"/>
      <c r="E3" s="559"/>
      <c r="F3" s="560">
        <f t="shared" ref="F3:F13" si="0">E3</f>
        <v>0</v>
      </c>
      <c r="G3" s="560">
        <v>0</v>
      </c>
      <c r="H3" s="560">
        <v>0</v>
      </c>
      <c r="I3" s="561"/>
      <c r="J3" s="561"/>
      <c r="K3" s="561"/>
    </row>
    <row r="4" spans="1:11" ht="18">
      <c r="A4" s="723"/>
      <c r="B4" s="463" t="s">
        <v>552</v>
      </c>
      <c r="C4" s="466" t="s">
        <v>1792</v>
      </c>
      <c r="D4" s="3">
        <v>6.0500000000000007</v>
      </c>
      <c r="E4" s="12">
        <v>6</v>
      </c>
      <c r="F4" s="182">
        <f t="shared" si="0"/>
        <v>6</v>
      </c>
      <c r="G4" s="242">
        <v>6</v>
      </c>
      <c r="H4" s="242">
        <v>6</v>
      </c>
      <c r="I4" s="758" t="s">
        <v>1539</v>
      </c>
      <c r="J4" s="758" t="s">
        <v>1539</v>
      </c>
      <c r="K4" s="758" t="s">
        <v>1539</v>
      </c>
    </row>
    <row r="5" spans="1:11" ht="18">
      <c r="A5" s="723"/>
      <c r="B5" s="463" t="s">
        <v>26</v>
      </c>
      <c r="C5" s="466" t="s">
        <v>1792</v>
      </c>
      <c r="D5" s="3">
        <v>5.5</v>
      </c>
      <c r="E5" s="12">
        <f>D5</f>
        <v>5.5</v>
      </c>
      <c r="F5" s="182">
        <f t="shared" si="0"/>
        <v>5.5</v>
      </c>
      <c r="G5" s="242">
        <v>5.5</v>
      </c>
      <c r="H5" s="242">
        <v>5.5</v>
      </c>
      <c r="I5" s="759"/>
      <c r="J5" s="759"/>
      <c r="K5" s="759"/>
    </row>
    <row r="6" spans="1:11" ht="18">
      <c r="A6" s="723"/>
      <c r="B6" s="463" t="s">
        <v>27</v>
      </c>
      <c r="C6" s="466" t="s">
        <v>1591</v>
      </c>
      <c r="D6" s="3">
        <v>90.2</v>
      </c>
      <c r="E6" s="12">
        <f>D6</f>
        <v>90.2</v>
      </c>
      <c r="F6" s="182">
        <f t="shared" si="0"/>
        <v>90.2</v>
      </c>
      <c r="G6" s="242">
        <v>90.2</v>
      </c>
      <c r="H6" s="242">
        <v>90.2</v>
      </c>
      <c r="I6" s="759"/>
      <c r="J6" s="759"/>
      <c r="K6" s="759"/>
    </row>
    <row r="7" spans="1:11" ht="18">
      <c r="A7" s="723"/>
      <c r="B7" s="463" t="s">
        <v>320</v>
      </c>
      <c r="C7" s="466" t="s">
        <v>1591</v>
      </c>
      <c r="D7" s="3">
        <v>5.5</v>
      </c>
      <c r="E7" s="12">
        <v>7</v>
      </c>
      <c r="F7" s="182">
        <f t="shared" si="0"/>
        <v>7</v>
      </c>
      <c r="G7" s="242">
        <v>7</v>
      </c>
      <c r="H7" s="242">
        <v>7</v>
      </c>
      <c r="I7" s="759"/>
      <c r="J7" s="759"/>
      <c r="K7" s="759"/>
    </row>
    <row r="8" spans="1:11" ht="18">
      <c r="A8" s="723"/>
      <c r="B8" s="463" t="s">
        <v>319</v>
      </c>
      <c r="C8" s="466" t="s">
        <v>1591</v>
      </c>
      <c r="D8" s="3">
        <v>6.0500000000000007</v>
      </c>
      <c r="E8" s="12">
        <f>D8</f>
        <v>6.0500000000000007</v>
      </c>
      <c r="F8" s="182">
        <f t="shared" si="0"/>
        <v>6.0500000000000007</v>
      </c>
      <c r="G8" s="242">
        <v>6.0500000000000007</v>
      </c>
      <c r="H8" s="242">
        <v>6.0500000000000007</v>
      </c>
      <c r="I8" s="759"/>
      <c r="J8" s="759"/>
      <c r="K8" s="759"/>
    </row>
    <row r="9" spans="1:11" ht="18">
      <c r="A9" s="723"/>
      <c r="B9" s="463" t="s">
        <v>1793</v>
      </c>
      <c r="C9" s="466" t="s">
        <v>1591</v>
      </c>
      <c r="D9" s="3">
        <v>3.3000000000000003</v>
      </c>
      <c r="E9" s="12">
        <v>5</v>
      </c>
      <c r="F9" s="182">
        <f t="shared" si="0"/>
        <v>5</v>
      </c>
      <c r="G9" s="242">
        <v>5</v>
      </c>
      <c r="H9" s="242">
        <v>5</v>
      </c>
      <c r="I9" s="759"/>
      <c r="J9" s="759"/>
      <c r="K9" s="759"/>
    </row>
    <row r="10" spans="1:11" ht="18">
      <c r="A10" s="723"/>
      <c r="B10" s="463" t="s">
        <v>1794</v>
      </c>
      <c r="C10" s="466" t="s">
        <v>1591</v>
      </c>
      <c r="D10" s="3">
        <v>5.5</v>
      </c>
      <c r="E10" s="12">
        <v>6</v>
      </c>
      <c r="F10" s="182">
        <f t="shared" si="0"/>
        <v>6</v>
      </c>
      <c r="G10" s="242">
        <v>6</v>
      </c>
      <c r="H10" s="242">
        <v>6</v>
      </c>
      <c r="I10" s="759"/>
      <c r="J10" s="759"/>
      <c r="K10" s="759"/>
    </row>
    <row r="11" spans="1:11" ht="18">
      <c r="A11" s="723"/>
      <c r="B11" s="463" t="s">
        <v>28</v>
      </c>
      <c r="C11" s="466" t="s">
        <v>1591</v>
      </c>
      <c r="D11" s="3">
        <v>5.5</v>
      </c>
      <c r="E11" s="12">
        <f t="shared" ref="E11:F50" si="1">D11</f>
        <v>5.5</v>
      </c>
      <c r="F11" s="182">
        <f t="shared" si="0"/>
        <v>5.5</v>
      </c>
      <c r="G11" s="242">
        <v>5.5</v>
      </c>
      <c r="H11" s="242">
        <v>5.5</v>
      </c>
      <c r="I11" s="759"/>
      <c r="J11" s="759"/>
      <c r="K11" s="759"/>
    </row>
    <row r="12" spans="1:11" ht="18">
      <c r="A12" s="723"/>
      <c r="B12" s="463" t="s">
        <v>1795</v>
      </c>
      <c r="C12" s="466" t="s">
        <v>1591</v>
      </c>
      <c r="D12" s="3">
        <v>12.100000000000001</v>
      </c>
      <c r="E12" s="12">
        <f t="shared" si="1"/>
        <v>12.100000000000001</v>
      </c>
      <c r="F12" s="182">
        <f t="shared" si="0"/>
        <v>12.100000000000001</v>
      </c>
      <c r="G12" s="242">
        <v>12.100000000000001</v>
      </c>
      <c r="H12" s="242">
        <v>12.100000000000001</v>
      </c>
      <c r="I12" s="759"/>
      <c r="J12" s="759"/>
      <c r="K12" s="759"/>
    </row>
    <row r="13" spans="1:11" ht="18">
      <c r="A13" s="723"/>
      <c r="B13" s="463" t="s">
        <v>1796</v>
      </c>
      <c r="C13" s="466" t="s">
        <v>1591</v>
      </c>
      <c r="D13" s="3">
        <v>5.5</v>
      </c>
      <c r="E13" s="12">
        <f t="shared" si="1"/>
        <v>5.5</v>
      </c>
      <c r="F13" s="182">
        <f t="shared" si="0"/>
        <v>5.5</v>
      </c>
      <c r="G13" s="242">
        <v>5.5</v>
      </c>
      <c r="H13" s="242">
        <v>5.5</v>
      </c>
      <c r="I13" s="759"/>
      <c r="J13" s="759"/>
      <c r="K13" s="759"/>
    </row>
    <row r="14" spans="1:11" ht="18">
      <c r="A14" s="723"/>
      <c r="B14" s="463" t="s">
        <v>553</v>
      </c>
      <c r="C14" s="466" t="s">
        <v>1591</v>
      </c>
      <c r="D14" s="3">
        <v>0.55000000000000004</v>
      </c>
      <c r="E14" s="12">
        <f t="shared" si="1"/>
        <v>0.55000000000000004</v>
      </c>
      <c r="F14" s="182">
        <f t="shared" si="1"/>
        <v>0.55000000000000004</v>
      </c>
      <c r="G14" s="242">
        <v>0.55000000000000004</v>
      </c>
      <c r="H14" s="242">
        <v>0.55000000000000004</v>
      </c>
      <c r="I14" s="759"/>
      <c r="J14" s="759"/>
      <c r="K14" s="759"/>
    </row>
    <row r="15" spans="1:11" ht="18">
      <c r="A15" s="723"/>
      <c r="B15" s="463" t="s">
        <v>49</v>
      </c>
      <c r="C15" s="466" t="s">
        <v>1591</v>
      </c>
      <c r="D15" s="3">
        <v>6.0500000000000007</v>
      </c>
      <c r="E15" s="12">
        <f t="shared" si="1"/>
        <v>6.0500000000000007</v>
      </c>
      <c r="F15" s="182">
        <f t="shared" si="1"/>
        <v>6.0500000000000007</v>
      </c>
      <c r="G15" s="242">
        <v>6.0500000000000007</v>
      </c>
      <c r="H15" s="242">
        <v>6.0500000000000007</v>
      </c>
      <c r="I15" s="759"/>
      <c r="J15" s="759"/>
      <c r="K15" s="759"/>
    </row>
    <row r="16" spans="1:11" ht="18">
      <c r="A16" s="723"/>
      <c r="B16" s="529" t="s">
        <v>1797</v>
      </c>
      <c r="C16" s="466" t="s">
        <v>1591</v>
      </c>
      <c r="D16" s="98">
        <v>11</v>
      </c>
      <c r="E16" s="12">
        <f t="shared" si="1"/>
        <v>11</v>
      </c>
      <c r="F16" s="182">
        <f t="shared" si="1"/>
        <v>11</v>
      </c>
      <c r="G16" s="242">
        <v>11</v>
      </c>
      <c r="H16" s="242">
        <v>11</v>
      </c>
      <c r="I16" s="759"/>
      <c r="J16" s="759"/>
      <c r="K16" s="759"/>
    </row>
    <row r="17" spans="1:11" ht="18">
      <c r="A17" s="723"/>
      <c r="B17" s="529" t="s">
        <v>1798</v>
      </c>
      <c r="C17" s="466" t="s">
        <v>1799</v>
      </c>
      <c r="D17" s="98">
        <v>2.2000000000000002</v>
      </c>
      <c r="E17" s="12">
        <f t="shared" si="1"/>
        <v>2.2000000000000002</v>
      </c>
      <c r="F17" s="182">
        <f t="shared" si="1"/>
        <v>2.2000000000000002</v>
      </c>
      <c r="G17" s="242">
        <v>2.2000000000000002</v>
      </c>
      <c r="H17" s="242">
        <v>2.2000000000000002</v>
      </c>
      <c r="I17" s="759"/>
      <c r="J17" s="759"/>
      <c r="K17" s="759"/>
    </row>
    <row r="18" spans="1:11" ht="18">
      <c r="A18" s="723"/>
      <c r="B18" s="508" t="s">
        <v>343</v>
      </c>
      <c r="C18" s="466" t="s">
        <v>15</v>
      </c>
      <c r="D18" s="98">
        <v>12000</v>
      </c>
      <c r="E18" s="141">
        <v>12000</v>
      </c>
      <c r="F18" s="182">
        <f t="shared" si="1"/>
        <v>12000</v>
      </c>
      <c r="G18" s="242">
        <v>12000</v>
      </c>
      <c r="H18" s="242">
        <v>12000</v>
      </c>
      <c r="I18" s="759"/>
      <c r="J18" s="759"/>
      <c r="K18" s="759"/>
    </row>
    <row r="19" spans="1:11" ht="18">
      <c r="A19" s="723"/>
      <c r="B19" s="508" t="s">
        <v>344</v>
      </c>
      <c r="C19" s="466" t="s">
        <v>15</v>
      </c>
      <c r="D19" s="98">
        <v>1650.0000000000002</v>
      </c>
      <c r="E19" s="141">
        <f>D19</f>
        <v>1650.0000000000002</v>
      </c>
      <c r="F19" s="182">
        <f t="shared" si="1"/>
        <v>1650.0000000000002</v>
      </c>
      <c r="G19" s="242">
        <v>1650.0000000000002</v>
      </c>
      <c r="H19" s="242">
        <v>1650.0000000000002</v>
      </c>
      <c r="I19" s="760"/>
      <c r="J19" s="760"/>
      <c r="K19" s="760"/>
    </row>
    <row r="20" spans="1:11" ht="18">
      <c r="A20" s="723"/>
      <c r="B20" s="508" t="s">
        <v>2009</v>
      </c>
      <c r="C20" s="466" t="s">
        <v>97</v>
      </c>
      <c r="D20" s="99"/>
      <c r="E20" s="142"/>
      <c r="F20" s="182"/>
      <c r="G20" s="182"/>
      <c r="H20" s="182"/>
      <c r="I20" s="436"/>
      <c r="J20" s="242">
        <v>500</v>
      </c>
      <c r="K20" s="242">
        <v>500</v>
      </c>
    </row>
    <row r="21" spans="1:11" ht="18">
      <c r="A21" s="723"/>
      <c r="B21" s="508" t="s">
        <v>2010</v>
      </c>
      <c r="C21" s="466" t="s">
        <v>97</v>
      </c>
      <c r="D21" s="99"/>
      <c r="E21" s="142"/>
      <c r="F21" s="182"/>
      <c r="G21" s="182"/>
      <c r="H21" s="182"/>
      <c r="I21" s="436"/>
      <c r="J21" s="242">
        <v>110</v>
      </c>
      <c r="K21" s="242">
        <v>110</v>
      </c>
    </row>
    <row r="22" spans="1:11" ht="18">
      <c r="A22" s="723"/>
      <c r="B22" s="508" t="s">
        <v>2011</v>
      </c>
      <c r="C22" s="466" t="s">
        <v>97</v>
      </c>
      <c r="D22" s="99"/>
      <c r="E22" s="142"/>
      <c r="F22" s="182"/>
      <c r="G22" s="182"/>
      <c r="H22" s="182"/>
      <c r="I22" s="436"/>
      <c r="J22" s="242">
        <v>125</v>
      </c>
      <c r="K22" s="242">
        <v>125</v>
      </c>
    </row>
    <row r="23" spans="1:11" ht="18">
      <c r="A23" s="723"/>
      <c r="B23" s="463" t="s">
        <v>2012</v>
      </c>
      <c r="C23" s="466" t="s">
        <v>97</v>
      </c>
      <c r="D23" s="99"/>
      <c r="E23" s="142"/>
      <c r="F23" s="182"/>
      <c r="G23" s="182"/>
      <c r="H23" s="182"/>
      <c r="I23" s="436"/>
      <c r="J23" s="242">
        <v>300</v>
      </c>
      <c r="K23" s="242">
        <v>300</v>
      </c>
    </row>
    <row r="24" spans="1:11" ht="18">
      <c r="A24" s="723"/>
      <c r="B24" s="463" t="s">
        <v>2013</v>
      </c>
      <c r="C24" s="466" t="s">
        <v>97</v>
      </c>
      <c r="D24" s="99"/>
      <c r="E24" s="142"/>
      <c r="F24" s="182"/>
      <c r="G24" s="182"/>
      <c r="H24" s="182"/>
      <c r="I24" s="436"/>
      <c r="J24" s="242">
        <v>40</v>
      </c>
      <c r="K24" s="242">
        <v>40</v>
      </c>
    </row>
    <row r="25" spans="1:11" ht="18">
      <c r="A25" s="723"/>
      <c r="B25" s="463" t="s">
        <v>2014</v>
      </c>
      <c r="C25" s="466" t="s">
        <v>97</v>
      </c>
      <c r="D25" s="99"/>
      <c r="E25" s="142"/>
      <c r="F25" s="182"/>
      <c r="G25" s="182"/>
      <c r="H25" s="182"/>
      <c r="I25" s="436"/>
      <c r="J25" s="242">
        <v>100</v>
      </c>
      <c r="K25" s="242">
        <v>100</v>
      </c>
    </row>
    <row r="26" spans="1:11" ht="18">
      <c r="A26" s="723"/>
      <c r="B26" s="463" t="s">
        <v>2015</v>
      </c>
      <c r="C26" s="466" t="s">
        <v>97</v>
      </c>
      <c r="D26" s="99"/>
      <c r="E26" s="142"/>
      <c r="F26" s="182"/>
      <c r="G26" s="182"/>
      <c r="H26" s="182"/>
      <c r="I26" s="436"/>
      <c r="J26" s="242">
        <v>300</v>
      </c>
      <c r="K26" s="242">
        <v>300</v>
      </c>
    </row>
    <row r="27" spans="1:11" ht="18">
      <c r="A27" s="723"/>
      <c r="B27" s="463" t="s">
        <v>2016</v>
      </c>
      <c r="C27" s="466" t="s">
        <v>97</v>
      </c>
      <c r="D27" s="99"/>
      <c r="E27" s="142"/>
      <c r="F27" s="182"/>
      <c r="G27" s="182"/>
      <c r="H27" s="182"/>
      <c r="I27" s="436"/>
      <c r="J27" s="242">
        <v>150</v>
      </c>
      <c r="K27" s="242">
        <v>150</v>
      </c>
    </row>
    <row r="28" spans="1:11" ht="18">
      <c r="A28" s="723"/>
      <c r="B28" s="508" t="s">
        <v>2017</v>
      </c>
      <c r="C28" s="466" t="s">
        <v>97</v>
      </c>
      <c r="D28" s="99"/>
      <c r="E28" s="142"/>
      <c r="F28" s="182"/>
      <c r="G28" s="182"/>
      <c r="H28" s="182"/>
      <c r="I28" s="436"/>
      <c r="J28" s="242">
        <v>95</v>
      </c>
      <c r="K28" s="242">
        <v>95</v>
      </c>
    </row>
    <row r="29" spans="1:11" ht="18">
      <c r="A29" s="723"/>
      <c r="B29" s="508" t="s">
        <v>2018</v>
      </c>
      <c r="C29" s="466" t="s">
        <v>97</v>
      </c>
      <c r="D29" s="99"/>
      <c r="E29" s="142"/>
      <c r="F29" s="182"/>
      <c r="G29" s="182"/>
      <c r="H29" s="182"/>
      <c r="I29" s="436"/>
      <c r="J29" s="242">
        <v>120</v>
      </c>
      <c r="K29" s="242">
        <v>120</v>
      </c>
    </row>
    <row r="30" spans="1:11" ht="18">
      <c r="A30" s="723"/>
      <c r="B30" s="508" t="s">
        <v>2019</v>
      </c>
      <c r="C30" s="466" t="s">
        <v>97</v>
      </c>
      <c r="D30" s="99"/>
      <c r="E30" s="142"/>
      <c r="F30" s="182"/>
      <c r="G30" s="182"/>
      <c r="H30" s="182"/>
      <c r="I30" s="436"/>
      <c r="J30" s="242">
        <v>85</v>
      </c>
      <c r="K30" s="242">
        <v>85</v>
      </c>
    </row>
    <row r="31" spans="1:11" ht="18">
      <c r="A31" s="723"/>
      <c r="B31" s="508" t="s">
        <v>2020</v>
      </c>
      <c r="C31" s="466" t="s">
        <v>15</v>
      </c>
      <c r="D31" s="99"/>
      <c r="E31" s="142"/>
      <c r="F31" s="182"/>
      <c r="G31" s="182"/>
      <c r="H31" s="182"/>
      <c r="I31" s="436"/>
      <c r="J31" s="242">
        <v>4000</v>
      </c>
      <c r="K31" s="242">
        <v>4000</v>
      </c>
    </row>
    <row r="32" spans="1:11" ht="18">
      <c r="A32" s="723"/>
      <c r="B32" s="508" t="s">
        <v>2021</v>
      </c>
      <c r="C32" s="466" t="s">
        <v>15</v>
      </c>
      <c r="D32" s="99"/>
      <c r="E32" s="142"/>
      <c r="F32" s="182"/>
      <c r="G32" s="182"/>
      <c r="H32" s="182"/>
      <c r="I32" s="436"/>
      <c r="J32" s="242">
        <v>4000</v>
      </c>
      <c r="K32" s="242">
        <v>4000</v>
      </c>
    </row>
    <row r="33" spans="1:11" ht="18">
      <c r="A33" s="723"/>
      <c r="B33" s="508" t="s">
        <v>2022</v>
      </c>
      <c r="C33" s="466" t="s">
        <v>15</v>
      </c>
      <c r="D33" s="99"/>
      <c r="E33" s="142"/>
      <c r="F33" s="182"/>
      <c r="G33" s="182"/>
      <c r="H33" s="182"/>
      <c r="I33" s="436"/>
      <c r="J33" s="242">
        <v>5000</v>
      </c>
      <c r="K33" s="242">
        <v>5000</v>
      </c>
    </row>
    <row r="34" spans="1:11" ht="18">
      <c r="A34" s="723"/>
      <c r="B34" s="508" t="s">
        <v>2023</v>
      </c>
      <c r="C34" s="466" t="s">
        <v>15</v>
      </c>
      <c r="D34" s="99"/>
      <c r="E34" s="142"/>
      <c r="F34" s="182"/>
      <c r="G34" s="182"/>
      <c r="H34" s="182"/>
      <c r="I34" s="436"/>
      <c r="J34" s="242">
        <v>7000</v>
      </c>
      <c r="K34" s="242">
        <v>7000</v>
      </c>
    </row>
    <row r="35" spans="1:11" ht="18">
      <c r="A35" s="723"/>
      <c r="B35" s="508" t="s">
        <v>2024</v>
      </c>
      <c r="C35" s="466" t="s">
        <v>15</v>
      </c>
      <c r="D35" s="99"/>
      <c r="E35" s="142"/>
      <c r="F35" s="182"/>
      <c r="G35" s="182"/>
      <c r="H35" s="182"/>
      <c r="I35" s="436"/>
      <c r="J35" s="242">
        <v>4000</v>
      </c>
      <c r="K35" s="242">
        <v>4000</v>
      </c>
    </row>
    <row r="36" spans="1:11" ht="18">
      <c r="A36" s="723"/>
      <c r="B36" s="508" t="s">
        <v>2025</v>
      </c>
      <c r="C36" s="466" t="s">
        <v>15</v>
      </c>
      <c r="D36" s="99"/>
      <c r="E36" s="142"/>
      <c r="F36" s="182"/>
      <c r="G36" s="182"/>
      <c r="H36" s="182"/>
      <c r="I36" s="436"/>
      <c r="J36" s="242">
        <v>5000</v>
      </c>
      <c r="K36" s="242">
        <v>5000</v>
      </c>
    </row>
    <row r="37" spans="1:11" ht="18">
      <c r="A37" s="723"/>
      <c r="B37" s="508" t="s">
        <v>2026</v>
      </c>
      <c r="C37" s="466" t="s">
        <v>15</v>
      </c>
      <c r="D37" s="99"/>
      <c r="E37" s="142"/>
      <c r="F37" s="182"/>
      <c r="G37" s="182"/>
      <c r="H37" s="182"/>
      <c r="I37" s="436"/>
      <c r="J37" s="430">
        <v>50000</v>
      </c>
      <c r="K37" s="242">
        <v>50000</v>
      </c>
    </row>
    <row r="38" spans="1:11" ht="18.75" customHeight="1">
      <c r="A38" s="723"/>
      <c r="B38" s="508" t="s">
        <v>2027</v>
      </c>
      <c r="C38" s="466" t="s">
        <v>15</v>
      </c>
      <c r="D38" s="99"/>
      <c r="E38" s="142"/>
      <c r="F38" s="182"/>
      <c r="G38" s="182"/>
      <c r="H38" s="182"/>
      <c r="I38" s="761" t="s">
        <v>2028</v>
      </c>
      <c r="J38" s="762"/>
    </row>
    <row r="39" spans="1:11" ht="18">
      <c r="A39" s="723"/>
      <c r="B39" s="508" t="s">
        <v>1800</v>
      </c>
      <c r="C39" s="508" t="s">
        <v>1532</v>
      </c>
      <c r="D39" s="99"/>
      <c r="E39" s="142"/>
      <c r="F39" s="182"/>
      <c r="G39" s="182"/>
      <c r="H39" s="182"/>
      <c r="I39" s="242">
        <v>5</v>
      </c>
      <c r="J39" s="242">
        <v>6</v>
      </c>
      <c r="K39" s="242">
        <v>6</v>
      </c>
    </row>
    <row r="40" spans="1:11" ht="18">
      <c r="A40" s="723"/>
      <c r="B40" s="508" t="s">
        <v>1801</v>
      </c>
      <c r="C40" s="508" t="s">
        <v>1533</v>
      </c>
      <c r="D40" s="99"/>
      <c r="E40" s="142"/>
      <c r="F40" s="182"/>
      <c r="G40" s="182"/>
      <c r="H40" s="182"/>
      <c r="I40" s="242">
        <v>50</v>
      </c>
      <c r="J40" s="242">
        <v>100</v>
      </c>
      <c r="K40" s="242">
        <v>100</v>
      </c>
    </row>
    <row r="41" spans="1:11" ht="18">
      <c r="A41" s="723"/>
      <c r="B41" s="508" t="s">
        <v>2029</v>
      </c>
      <c r="C41" s="508" t="s">
        <v>1533</v>
      </c>
      <c r="D41" s="99"/>
      <c r="E41" s="142"/>
      <c r="F41" s="182"/>
      <c r="G41" s="182"/>
      <c r="H41" s="182"/>
      <c r="I41" s="242"/>
      <c r="J41" s="242">
        <v>120</v>
      </c>
      <c r="K41" s="242">
        <v>120</v>
      </c>
    </row>
    <row r="42" spans="1:11" ht="18">
      <c r="A42" s="723"/>
      <c r="B42" s="508" t="s">
        <v>1534</v>
      </c>
      <c r="C42" s="508" t="s">
        <v>1535</v>
      </c>
      <c r="D42" s="99"/>
      <c r="E42" s="142"/>
      <c r="F42" s="182"/>
      <c r="G42" s="182"/>
      <c r="H42" s="182"/>
      <c r="I42" s="242">
        <v>350</v>
      </c>
      <c r="J42" s="242">
        <v>370</v>
      </c>
      <c r="K42" s="242">
        <v>370</v>
      </c>
    </row>
    <row r="43" spans="1:11" ht="18">
      <c r="A43" s="723"/>
      <c r="B43" s="508" t="s">
        <v>1536</v>
      </c>
      <c r="C43" s="508" t="s">
        <v>1537</v>
      </c>
      <c r="D43" s="99"/>
      <c r="E43" s="142"/>
      <c r="F43" s="182"/>
      <c r="G43" s="182"/>
      <c r="H43" s="182"/>
      <c r="I43" s="242">
        <v>5</v>
      </c>
      <c r="J43" s="242">
        <v>6</v>
      </c>
      <c r="K43" s="242">
        <v>6</v>
      </c>
    </row>
    <row r="44" spans="1:11" ht="18">
      <c r="A44" s="723"/>
      <c r="B44" s="508" t="s">
        <v>1802</v>
      </c>
      <c r="C44" s="508" t="s">
        <v>1538</v>
      </c>
      <c r="D44" s="99"/>
      <c r="E44" s="142"/>
      <c r="F44" s="182"/>
      <c r="G44" s="182"/>
      <c r="H44" s="182"/>
      <c r="I44" s="242">
        <v>2500</v>
      </c>
      <c r="J44" s="242">
        <v>2600</v>
      </c>
      <c r="K44" s="242">
        <v>2600</v>
      </c>
    </row>
    <row r="45" spans="1:11" ht="18">
      <c r="A45" s="723"/>
      <c r="B45" s="533" t="s">
        <v>462</v>
      </c>
      <c r="C45" s="534"/>
      <c r="D45" s="100" t="s">
        <v>475</v>
      </c>
      <c r="E45" s="143"/>
      <c r="F45" s="182">
        <f t="shared" si="1"/>
        <v>0</v>
      </c>
      <c r="G45" s="182"/>
      <c r="H45" s="182"/>
      <c r="I45" s="430"/>
      <c r="J45" s="430"/>
      <c r="K45" s="430"/>
    </row>
    <row r="46" spans="1:11" ht="15">
      <c r="A46" s="723"/>
      <c r="B46" s="95" t="s">
        <v>1803</v>
      </c>
      <c r="C46" s="535" t="s">
        <v>1591</v>
      </c>
      <c r="D46" s="99">
        <v>1000</v>
      </c>
      <c r="E46" s="142">
        <f t="shared" ref="E46:F61" si="2">D46</f>
        <v>1000</v>
      </c>
      <c r="F46" s="182">
        <f t="shared" si="1"/>
        <v>1000</v>
      </c>
      <c r="G46" s="182">
        <v>1000</v>
      </c>
      <c r="H46" s="182">
        <v>1000</v>
      </c>
      <c r="I46" s="430">
        <f t="shared" ref="I46:I53" si="3">H46</f>
        <v>1000</v>
      </c>
      <c r="J46" s="430">
        <v>1050</v>
      </c>
      <c r="K46" s="430">
        <v>1050</v>
      </c>
    </row>
    <row r="47" spans="1:11" ht="15">
      <c r="A47" s="723"/>
      <c r="B47" s="95" t="s">
        <v>1804</v>
      </c>
      <c r="C47" s="535" t="s">
        <v>1591</v>
      </c>
      <c r="D47" s="99">
        <v>750</v>
      </c>
      <c r="E47" s="142">
        <f t="shared" si="2"/>
        <v>750</v>
      </c>
      <c r="F47" s="182">
        <f t="shared" si="1"/>
        <v>750</v>
      </c>
      <c r="G47" s="182">
        <v>750</v>
      </c>
      <c r="H47" s="182">
        <v>750</v>
      </c>
      <c r="I47" s="430">
        <f t="shared" si="3"/>
        <v>750</v>
      </c>
      <c r="J47" s="430">
        <v>800</v>
      </c>
      <c r="K47" s="430">
        <v>800</v>
      </c>
    </row>
    <row r="48" spans="1:11" ht="15">
      <c r="A48" s="723"/>
      <c r="B48" s="95" t="s">
        <v>463</v>
      </c>
      <c r="C48" s="535" t="s">
        <v>1591</v>
      </c>
      <c r="D48" s="99">
        <v>500</v>
      </c>
      <c r="E48" s="142">
        <f t="shared" si="2"/>
        <v>500</v>
      </c>
      <c r="F48" s="182">
        <f t="shared" si="1"/>
        <v>500</v>
      </c>
      <c r="G48" s="182">
        <v>500</v>
      </c>
      <c r="H48" s="182">
        <v>500</v>
      </c>
      <c r="I48" s="430">
        <f t="shared" si="3"/>
        <v>500</v>
      </c>
      <c r="J48" s="430">
        <v>550</v>
      </c>
      <c r="K48" s="430">
        <v>550</v>
      </c>
    </row>
    <row r="49" spans="1:11" ht="15">
      <c r="A49" s="723"/>
      <c r="B49" s="95" t="s">
        <v>464</v>
      </c>
      <c r="C49" s="535" t="s">
        <v>1591</v>
      </c>
      <c r="D49" s="99">
        <v>100</v>
      </c>
      <c r="E49" s="142">
        <f t="shared" si="2"/>
        <v>100</v>
      </c>
      <c r="F49" s="182">
        <f t="shared" si="1"/>
        <v>100</v>
      </c>
      <c r="G49" s="182">
        <v>100</v>
      </c>
      <c r="H49" s="182">
        <v>100</v>
      </c>
      <c r="I49" s="430">
        <f t="shared" si="3"/>
        <v>100</v>
      </c>
      <c r="J49" s="430">
        <v>110</v>
      </c>
      <c r="K49" s="430">
        <v>110</v>
      </c>
    </row>
    <row r="50" spans="1:11" ht="15">
      <c r="A50" s="723"/>
      <c r="B50" s="95" t="s">
        <v>465</v>
      </c>
      <c r="C50" s="535" t="s">
        <v>1591</v>
      </c>
      <c r="D50" s="99">
        <v>250</v>
      </c>
      <c r="E50" s="142">
        <f t="shared" si="2"/>
        <v>250</v>
      </c>
      <c r="F50" s="182">
        <f t="shared" si="1"/>
        <v>250</v>
      </c>
      <c r="G50" s="182">
        <v>250</v>
      </c>
      <c r="H50" s="182">
        <v>250</v>
      </c>
      <c r="I50" s="430">
        <f t="shared" si="3"/>
        <v>250</v>
      </c>
      <c r="J50" s="430">
        <v>280</v>
      </c>
      <c r="K50" s="430">
        <v>280</v>
      </c>
    </row>
    <row r="51" spans="1:11" ht="15">
      <c r="A51" s="723"/>
      <c r="B51" s="95" t="s">
        <v>466</v>
      </c>
      <c r="C51" s="535" t="s">
        <v>1591</v>
      </c>
      <c r="D51" s="99">
        <v>250</v>
      </c>
      <c r="E51" s="142">
        <f t="shared" si="2"/>
        <v>250</v>
      </c>
      <c r="F51" s="182">
        <f t="shared" si="2"/>
        <v>250</v>
      </c>
      <c r="G51" s="182">
        <v>250</v>
      </c>
      <c r="H51" s="182">
        <v>250</v>
      </c>
      <c r="I51" s="430">
        <f t="shared" si="3"/>
        <v>250</v>
      </c>
      <c r="J51" s="430">
        <v>280</v>
      </c>
      <c r="K51" s="430">
        <v>280</v>
      </c>
    </row>
    <row r="52" spans="1:11" ht="15">
      <c r="A52" s="723"/>
      <c r="B52" s="95" t="s">
        <v>467</v>
      </c>
      <c r="C52" s="535" t="s">
        <v>1591</v>
      </c>
      <c r="D52" s="99">
        <v>200</v>
      </c>
      <c r="E52" s="142">
        <f t="shared" si="2"/>
        <v>200</v>
      </c>
      <c r="F52" s="182">
        <f t="shared" si="2"/>
        <v>200</v>
      </c>
      <c r="G52" s="182">
        <v>200</v>
      </c>
      <c r="H52" s="182">
        <v>200</v>
      </c>
      <c r="I52" s="430">
        <f t="shared" si="3"/>
        <v>200</v>
      </c>
      <c r="J52" s="430">
        <v>230</v>
      </c>
      <c r="K52" s="430">
        <v>230</v>
      </c>
    </row>
    <row r="53" spans="1:11" ht="15">
      <c r="A53" s="723"/>
      <c r="B53" s="95" t="s">
        <v>1805</v>
      </c>
      <c r="C53" s="535" t="s">
        <v>1591</v>
      </c>
      <c r="D53" s="99">
        <v>500</v>
      </c>
      <c r="E53" s="142">
        <f t="shared" si="2"/>
        <v>500</v>
      </c>
      <c r="F53" s="182">
        <f t="shared" si="2"/>
        <v>500</v>
      </c>
      <c r="G53" s="182">
        <v>500</v>
      </c>
      <c r="H53" s="182">
        <v>500</v>
      </c>
      <c r="I53" s="430">
        <f t="shared" si="3"/>
        <v>500</v>
      </c>
      <c r="J53" s="430">
        <v>550</v>
      </c>
      <c r="K53" s="430">
        <v>550</v>
      </c>
    </row>
    <row r="54" spans="1:11" ht="18.75">
      <c r="A54" s="723"/>
      <c r="B54" s="72" t="s">
        <v>472</v>
      </c>
      <c r="C54" s="535" t="s">
        <v>1591</v>
      </c>
      <c r="D54" s="99">
        <v>500</v>
      </c>
      <c r="E54" s="142">
        <f t="shared" si="2"/>
        <v>500</v>
      </c>
      <c r="F54" s="182">
        <f t="shared" si="2"/>
        <v>500</v>
      </c>
      <c r="G54" s="182">
        <v>500</v>
      </c>
      <c r="H54" s="182">
        <v>500</v>
      </c>
      <c r="I54" s="430">
        <f t="shared" ref="I54:I106" si="4">H54</f>
        <v>500</v>
      </c>
      <c r="J54" s="430">
        <v>550</v>
      </c>
      <c r="K54" s="430">
        <v>550</v>
      </c>
    </row>
    <row r="55" spans="1:11" ht="18.75">
      <c r="A55" s="723"/>
      <c r="B55" s="72" t="s">
        <v>468</v>
      </c>
      <c r="C55" s="535" t="s">
        <v>1591</v>
      </c>
      <c r="D55" s="99">
        <v>1000</v>
      </c>
      <c r="E55" s="142">
        <f t="shared" si="2"/>
        <v>1000</v>
      </c>
      <c r="F55" s="182">
        <f t="shared" si="2"/>
        <v>1000</v>
      </c>
      <c r="G55" s="182">
        <v>1000</v>
      </c>
      <c r="H55" s="182">
        <v>1000</v>
      </c>
      <c r="I55" s="430">
        <f t="shared" si="4"/>
        <v>1000</v>
      </c>
      <c r="J55" s="430">
        <v>1050</v>
      </c>
      <c r="K55" s="430">
        <v>1050</v>
      </c>
    </row>
    <row r="56" spans="1:11" ht="18.75">
      <c r="A56" s="723"/>
      <c r="B56" s="72" t="s">
        <v>469</v>
      </c>
      <c r="C56" s="535" t="s">
        <v>1591</v>
      </c>
      <c r="D56" s="99">
        <v>225</v>
      </c>
      <c r="E56" s="142">
        <f t="shared" si="2"/>
        <v>225</v>
      </c>
      <c r="F56" s="182">
        <f t="shared" si="2"/>
        <v>225</v>
      </c>
      <c r="G56" s="182">
        <v>225</v>
      </c>
      <c r="H56" s="182">
        <v>225</v>
      </c>
      <c r="I56" s="430">
        <f t="shared" si="4"/>
        <v>225</v>
      </c>
      <c r="J56" s="430">
        <v>250</v>
      </c>
      <c r="K56" s="430">
        <v>250</v>
      </c>
    </row>
    <row r="57" spans="1:11" ht="18.75">
      <c r="A57" s="723"/>
      <c r="B57" s="72" t="s">
        <v>470</v>
      </c>
      <c r="C57" s="535" t="s">
        <v>1591</v>
      </c>
      <c r="D57" s="99">
        <v>225</v>
      </c>
      <c r="E57" s="142">
        <f t="shared" si="2"/>
        <v>225</v>
      </c>
      <c r="F57" s="182">
        <f t="shared" si="2"/>
        <v>225</v>
      </c>
      <c r="G57" s="182">
        <v>225</v>
      </c>
      <c r="H57" s="182">
        <v>225</v>
      </c>
      <c r="I57" s="430">
        <f t="shared" si="4"/>
        <v>225</v>
      </c>
      <c r="J57" s="430">
        <v>250</v>
      </c>
      <c r="K57" s="430">
        <v>250</v>
      </c>
    </row>
    <row r="58" spans="1:11" ht="18.75">
      <c r="A58" s="723"/>
      <c r="B58" s="72" t="s">
        <v>471</v>
      </c>
      <c r="C58" s="535" t="s">
        <v>1806</v>
      </c>
      <c r="D58" s="99">
        <v>5</v>
      </c>
      <c r="E58" s="142">
        <f t="shared" si="2"/>
        <v>5</v>
      </c>
      <c r="F58" s="182">
        <f t="shared" si="2"/>
        <v>5</v>
      </c>
      <c r="G58" s="182">
        <v>5</v>
      </c>
      <c r="H58" s="182">
        <v>5</v>
      </c>
      <c r="I58" s="430">
        <f t="shared" si="4"/>
        <v>5</v>
      </c>
      <c r="J58" s="430">
        <v>6</v>
      </c>
      <c r="K58" s="430">
        <v>6</v>
      </c>
    </row>
    <row r="59" spans="1:11" ht="18.75">
      <c r="A59" s="723"/>
      <c r="B59" s="72" t="s">
        <v>1790</v>
      </c>
      <c r="C59" s="535" t="s">
        <v>474</v>
      </c>
      <c r="D59" s="99">
        <v>40</v>
      </c>
      <c r="E59" s="142">
        <f t="shared" si="2"/>
        <v>40</v>
      </c>
      <c r="F59" s="182">
        <f t="shared" si="2"/>
        <v>40</v>
      </c>
      <c r="G59" s="182">
        <v>40</v>
      </c>
      <c r="H59" s="182">
        <v>40</v>
      </c>
      <c r="I59" s="430">
        <f t="shared" si="4"/>
        <v>40</v>
      </c>
      <c r="J59" s="430">
        <v>45</v>
      </c>
      <c r="K59" s="430">
        <v>45</v>
      </c>
    </row>
    <row r="60" spans="1:11" ht="15">
      <c r="A60" s="723"/>
      <c r="B60" s="95" t="s">
        <v>548</v>
      </c>
      <c r="C60" s="535" t="s">
        <v>550</v>
      </c>
      <c r="D60" s="99"/>
      <c r="E60" s="142">
        <v>10</v>
      </c>
      <c r="F60" s="182">
        <f t="shared" si="2"/>
        <v>10</v>
      </c>
      <c r="G60" s="182">
        <v>10</v>
      </c>
      <c r="H60" s="182">
        <v>10</v>
      </c>
      <c r="I60" s="430">
        <f t="shared" si="4"/>
        <v>10</v>
      </c>
      <c r="J60" s="430">
        <v>12</v>
      </c>
      <c r="K60" s="430">
        <v>12</v>
      </c>
    </row>
    <row r="61" spans="1:11" ht="18.75">
      <c r="A61" s="723"/>
      <c r="B61" s="72" t="s">
        <v>473</v>
      </c>
      <c r="C61" s="535" t="s">
        <v>550</v>
      </c>
      <c r="D61" s="99">
        <v>300</v>
      </c>
      <c r="E61" s="142">
        <f>D61</f>
        <v>300</v>
      </c>
      <c r="F61" s="182">
        <f t="shared" si="2"/>
        <v>300</v>
      </c>
      <c r="G61" s="182">
        <v>300</v>
      </c>
      <c r="H61" s="182">
        <v>300</v>
      </c>
      <c r="I61" s="430">
        <f t="shared" si="4"/>
        <v>300</v>
      </c>
      <c r="J61" s="430">
        <v>320</v>
      </c>
      <c r="K61" s="430">
        <v>320</v>
      </c>
    </row>
    <row r="62" spans="1:11" ht="15.75">
      <c r="A62" s="723"/>
      <c r="B62" s="89" t="s">
        <v>551</v>
      </c>
      <c r="C62" s="535" t="s">
        <v>550</v>
      </c>
      <c r="D62" s="99">
        <v>250</v>
      </c>
      <c r="E62" s="142">
        <f>D62</f>
        <v>250</v>
      </c>
      <c r="F62" s="182">
        <f t="shared" ref="F62:F101" si="5">E62</f>
        <v>250</v>
      </c>
      <c r="G62" s="182">
        <v>250</v>
      </c>
      <c r="H62" s="182">
        <v>250</v>
      </c>
      <c r="I62" s="430">
        <f t="shared" si="4"/>
        <v>250</v>
      </c>
      <c r="J62" s="430">
        <v>280</v>
      </c>
      <c r="K62" s="430">
        <v>280</v>
      </c>
    </row>
    <row r="63" spans="1:11" ht="18.75">
      <c r="A63" s="723"/>
      <c r="B63" s="72" t="s">
        <v>477</v>
      </c>
      <c r="C63" s="535" t="s">
        <v>550</v>
      </c>
      <c r="D63" s="99">
        <v>6</v>
      </c>
      <c r="E63" s="142">
        <f>D63</f>
        <v>6</v>
      </c>
      <c r="F63" s="182">
        <f t="shared" si="5"/>
        <v>6</v>
      </c>
      <c r="G63" s="182">
        <v>6</v>
      </c>
      <c r="H63" s="182">
        <v>6</v>
      </c>
      <c r="I63" s="430">
        <f t="shared" si="4"/>
        <v>6</v>
      </c>
      <c r="J63" s="430">
        <v>7</v>
      </c>
      <c r="K63" s="430">
        <v>7</v>
      </c>
    </row>
    <row r="64" spans="1:11" ht="18.75">
      <c r="A64" s="723"/>
      <c r="B64" s="72" t="s">
        <v>476</v>
      </c>
      <c r="C64" s="535" t="s">
        <v>550</v>
      </c>
      <c r="D64" s="99">
        <v>15</v>
      </c>
      <c r="E64" s="142">
        <f>D64</f>
        <v>15</v>
      </c>
      <c r="F64" s="182">
        <f t="shared" si="5"/>
        <v>15</v>
      </c>
      <c r="G64" s="182">
        <v>15</v>
      </c>
      <c r="H64" s="182">
        <v>15</v>
      </c>
      <c r="I64" s="430">
        <f t="shared" si="4"/>
        <v>15</v>
      </c>
      <c r="J64" s="430">
        <v>17</v>
      </c>
      <c r="K64" s="430">
        <v>17</v>
      </c>
    </row>
    <row r="65" spans="1:11" ht="18">
      <c r="A65" s="723"/>
      <c r="B65" s="96" t="s">
        <v>478</v>
      </c>
      <c r="C65" s="535" t="s">
        <v>15</v>
      </c>
      <c r="D65" s="99">
        <v>31</v>
      </c>
      <c r="E65" s="142">
        <v>310</v>
      </c>
      <c r="F65" s="182">
        <f t="shared" si="5"/>
        <v>310</v>
      </c>
      <c r="G65" s="182">
        <v>310</v>
      </c>
      <c r="H65" s="182">
        <v>310</v>
      </c>
      <c r="I65" s="430">
        <f t="shared" si="4"/>
        <v>310</v>
      </c>
      <c r="J65" s="430">
        <v>320</v>
      </c>
      <c r="K65" s="430">
        <v>320</v>
      </c>
    </row>
    <row r="66" spans="1:11" ht="18">
      <c r="A66" s="723"/>
      <c r="B66" s="533" t="s">
        <v>479</v>
      </c>
      <c r="C66" s="535"/>
      <c r="D66" s="101"/>
      <c r="E66" s="143"/>
      <c r="F66" s="182">
        <f t="shared" si="5"/>
        <v>0</v>
      </c>
      <c r="G66" s="182">
        <v>0</v>
      </c>
      <c r="H66" s="182">
        <v>0</v>
      </c>
      <c r="I66" s="430"/>
      <c r="J66" s="430"/>
      <c r="K66" s="430"/>
    </row>
    <row r="67" spans="1:11" ht="18.75">
      <c r="A67" s="723"/>
      <c r="B67" s="72" t="s">
        <v>480</v>
      </c>
      <c r="C67" s="535" t="s">
        <v>550</v>
      </c>
      <c r="D67" s="99">
        <v>7000</v>
      </c>
      <c r="E67" s="142">
        <f>D67</f>
        <v>7000</v>
      </c>
      <c r="F67" s="182">
        <v>8500</v>
      </c>
      <c r="G67" s="182">
        <v>8500</v>
      </c>
      <c r="H67" s="182">
        <v>8500</v>
      </c>
      <c r="I67" s="430">
        <f t="shared" si="4"/>
        <v>8500</v>
      </c>
      <c r="J67" s="430" t="s">
        <v>2105</v>
      </c>
      <c r="K67" s="430">
        <v>9000</v>
      </c>
    </row>
    <row r="68" spans="1:11" ht="18.75">
      <c r="A68" s="723"/>
      <c r="B68" s="72" t="s">
        <v>1791</v>
      </c>
      <c r="C68" s="535" t="s">
        <v>550</v>
      </c>
      <c r="D68" s="99">
        <v>3500</v>
      </c>
      <c r="E68" s="142">
        <f>D68</f>
        <v>3500</v>
      </c>
      <c r="F68" s="182">
        <f t="shared" si="5"/>
        <v>3500</v>
      </c>
      <c r="G68" s="182">
        <v>3500</v>
      </c>
      <c r="H68" s="182">
        <v>3500</v>
      </c>
      <c r="I68" s="430">
        <f t="shared" si="4"/>
        <v>3500</v>
      </c>
      <c r="J68" s="430">
        <v>3700</v>
      </c>
      <c r="K68" s="430">
        <v>3700</v>
      </c>
    </row>
    <row r="69" spans="1:11" ht="18.75">
      <c r="A69" s="723"/>
      <c r="B69" s="72" t="s">
        <v>481</v>
      </c>
      <c r="C69" s="535" t="s">
        <v>550</v>
      </c>
      <c r="D69" s="99">
        <v>3000</v>
      </c>
      <c r="E69" s="142">
        <f>D69</f>
        <v>3000</v>
      </c>
      <c r="F69" s="182">
        <f t="shared" si="5"/>
        <v>3000</v>
      </c>
      <c r="G69" s="182">
        <v>3000</v>
      </c>
      <c r="H69" s="182">
        <v>3000</v>
      </c>
      <c r="I69" s="430">
        <f t="shared" si="4"/>
        <v>3000</v>
      </c>
      <c r="J69" s="430">
        <v>3200</v>
      </c>
      <c r="K69" s="430">
        <v>3200</v>
      </c>
    </row>
    <row r="70" spans="1:11" ht="27">
      <c r="A70" s="723"/>
      <c r="B70" s="637" t="s">
        <v>2001</v>
      </c>
      <c r="C70" s="612"/>
      <c r="D70" s="615"/>
      <c r="E70" s="616"/>
      <c r="F70" s="12">
        <f t="shared" si="5"/>
        <v>0</v>
      </c>
      <c r="G70" s="12">
        <v>0</v>
      </c>
      <c r="H70" s="12">
        <v>0</v>
      </c>
      <c r="I70" s="600"/>
      <c r="J70" s="600"/>
      <c r="K70" s="600"/>
    </row>
    <row r="71" spans="1:11" ht="15">
      <c r="A71" s="723"/>
      <c r="B71" s="638" t="s">
        <v>2000</v>
      </c>
      <c r="C71" s="602" t="s">
        <v>347</v>
      </c>
      <c r="D71" s="603">
        <v>18.425000000000001</v>
      </c>
      <c r="E71" s="604">
        <f>D71</f>
        <v>18.425000000000001</v>
      </c>
      <c r="F71" s="605">
        <f t="shared" si="5"/>
        <v>18.425000000000001</v>
      </c>
      <c r="G71" s="605">
        <v>18.425000000000001</v>
      </c>
      <c r="H71" s="605">
        <v>18.425000000000001</v>
      </c>
      <c r="I71" s="606">
        <f t="shared" si="4"/>
        <v>18.425000000000001</v>
      </c>
      <c r="J71" s="610">
        <v>19</v>
      </c>
      <c r="K71" s="610">
        <v>19</v>
      </c>
    </row>
    <row r="72" spans="1:11" ht="15">
      <c r="A72" s="723"/>
      <c r="B72" s="638" t="s">
        <v>1807</v>
      </c>
      <c r="C72" s="602" t="s">
        <v>348</v>
      </c>
      <c r="D72" s="603">
        <v>379.50000000000006</v>
      </c>
      <c r="E72" s="604">
        <f>D72</f>
        <v>379.50000000000006</v>
      </c>
      <c r="F72" s="605">
        <f t="shared" si="5"/>
        <v>379.50000000000006</v>
      </c>
      <c r="G72" s="605">
        <v>379.50000000000006</v>
      </c>
      <c r="H72" s="605">
        <v>379.50000000000006</v>
      </c>
      <c r="I72" s="606">
        <f t="shared" si="4"/>
        <v>379.50000000000006</v>
      </c>
      <c r="J72" s="610">
        <v>400</v>
      </c>
      <c r="K72" s="610">
        <v>400</v>
      </c>
    </row>
    <row r="73" spans="1:11" ht="15">
      <c r="A73" s="723"/>
      <c r="B73" s="639" t="s">
        <v>1808</v>
      </c>
      <c r="C73" s="640" t="s">
        <v>349</v>
      </c>
      <c r="D73" s="641">
        <v>330</v>
      </c>
      <c r="E73" s="642">
        <v>310</v>
      </c>
      <c r="F73" s="605">
        <f t="shared" si="5"/>
        <v>310</v>
      </c>
      <c r="G73" s="605">
        <v>310</v>
      </c>
      <c r="H73" s="605">
        <v>310</v>
      </c>
      <c r="I73" s="606">
        <f t="shared" si="4"/>
        <v>310</v>
      </c>
      <c r="J73" s="610">
        <v>350</v>
      </c>
      <c r="K73" s="610">
        <v>350</v>
      </c>
    </row>
    <row r="74" spans="1:11" ht="15">
      <c r="A74" s="723"/>
      <c r="B74" s="601" t="s">
        <v>2002</v>
      </c>
      <c r="C74" s="602"/>
      <c r="D74" s="603"/>
      <c r="E74" s="604"/>
      <c r="F74" s="605"/>
      <c r="G74" s="605"/>
      <c r="H74" s="605"/>
      <c r="I74" s="606"/>
      <c r="J74" s="607"/>
      <c r="K74" s="607"/>
    </row>
    <row r="75" spans="1:11" ht="15">
      <c r="A75" s="723"/>
      <c r="B75" s="608" t="s">
        <v>2003</v>
      </c>
      <c r="C75" s="602"/>
      <c r="D75" s="603"/>
      <c r="E75" s="604"/>
      <c r="F75" s="605"/>
      <c r="G75" s="605"/>
      <c r="H75" s="605"/>
      <c r="I75" s="606"/>
      <c r="J75" s="607"/>
      <c r="K75" s="607"/>
    </row>
    <row r="76" spans="1:11" ht="15">
      <c r="A76" s="723"/>
      <c r="B76" s="609" t="s">
        <v>2004</v>
      </c>
      <c r="C76" s="602" t="s">
        <v>2008</v>
      </c>
      <c r="D76" s="603"/>
      <c r="E76" s="604"/>
      <c r="F76" s="605"/>
      <c r="G76" s="605"/>
      <c r="H76" s="605"/>
      <c r="I76" s="606"/>
      <c r="J76" s="610">
        <v>1</v>
      </c>
      <c r="K76" s="610">
        <v>1</v>
      </c>
    </row>
    <row r="77" spans="1:11" ht="15">
      <c r="A77" s="723"/>
      <c r="B77" s="609" t="s">
        <v>2005</v>
      </c>
      <c r="C77" s="602" t="s">
        <v>2008</v>
      </c>
      <c r="D77" s="603"/>
      <c r="E77" s="604"/>
      <c r="F77" s="605"/>
      <c r="G77" s="605"/>
      <c r="H77" s="605"/>
      <c r="I77" s="606"/>
      <c r="J77" s="610">
        <v>1.5</v>
      </c>
      <c r="K77" s="610">
        <v>1.5</v>
      </c>
    </row>
    <row r="78" spans="1:11" ht="15">
      <c r="A78" s="723"/>
      <c r="B78" s="609" t="s">
        <v>2006</v>
      </c>
      <c r="C78" s="602" t="s">
        <v>2008</v>
      </c>
      <c r="D78" s="603"/>
      <c r="E78" s="604"/>
      <c r="F78" s="605"/>
      <c r="G78" s="605"/>
      <c r="H78" s="605"/>
      <c r="I78" s="606"/>
      <c r="J78" s="610">
        <v>2</v>
      </c>
      <c r="K78" s="610">
        <v>2</v>
      </c>
    </row>
    <row r="79" spans="1:11" ht="15">
      <c r="A79" s="723"/>
      <c r="B79" s="608" t="s">
        <v>2007</v>
      </c>
      <c r="C79" s="602"/>
      <c r="D79" s="603"/>
      <c r="E79" s="604"/>
      <c r="F79" s="605"/>
      <c r="G79" s="605"/>
      <c r="H79" s="605"/>
      <c r="I79" s="606"/>
      <c r="J79" s="610"/>
      <c r="K79" s="610"/>
    </row>
    <row r="80" spans="1:11" ht="15">
      <c r="A80" s="723"/>
      <c r="B80" s="609" t="s">
        <v>2004</v>
      </c>
      <c r="C80" s="602" t="s">
        <v>2008</v>
      </c>
      <c r="D80" s="603"/>
      <c r="E80" s="604"/>
      <c r="F80" s="605"/>
      <c r="G80" s="605"/>
      <c r="H80" s="605"/>
      <c r="I80" s="606"/>
      <c r="J80" s="610">
        <v>0.5</v>
      </c>
      <c r="K80" s="610">
        <v>0.5</v>
      </c>
    </row>
    <row r="81" spans="1:11" ht="15">
      <c r="A81" s="723"/>
      <c r="B81" s="609" t="s">
        <v>2005</v>
      </c>
      <c r="C81" s="602" t="s">
        <v>2008</v>
      </c>
      <c r="D81" s="603"/>
      <c r="E81" s="604"/>
      <c r="F81" s="605"/>
      <c r="G81" s="605"/>
      <c r="H81" s="605"/>
      <c r="I81" s="606"/>
      <c r="J81" s="610">
        <v>0.75</v>
      </c>
      <c r="K81" s="610">
        <v>0.75</v>
      </c>
    </row>
    <row r="82" spans="1:11" ht="15">
      <c r="A82" s="723"/>
      <c r="B82" s="609" t="s">
        <v>2006</v>
      </c>
      <c r="C82" s="602" t="s">
        <v>2008</v>
      </c>
      <c r="D82" s="603"/>
      <c r="E82" s="604"/>
      <c r="F82" s="605"/>
      <c r="G82" s="605"/>
      <c r="H82" s="605"/>
      <c r="I82" s="606"/>
      <c r="J82" s="610">
        <v>0.9</v>
      </c>
      <c r="K82" s="610">
        <v>0.9</v>
      </c>
    </row>
    <row r="83" spans="1:11" ht="15">
      <c r="A83" s="723"/>
      <c r="B83" s="611" t="s">
        <v>2030</v>
      </c>
      <c r="C83" s="612" t="s">
        <v>1810</v>
      </c>
      <c r="D83" s="603"/>
      <c r="E83" s="604"/>
      <c r="F83" s="605"/>
      <c r="G83" s="605"/>
      <c r="H83" s="605"/>
      <c r="I83" s="606"/>
      <c r="J83" s="610">
        <v>70000</v>
      </c>
      <c r="K83" s="610">
        <v>70000</v>
      </c>
    </row>
    <row r="84" spans="1:11" ht="33.75">
      <c r="A84" s="723"/>
      <c r="B84" s="613" t="s">
        <v>2031</v>
      </c>
      <c r="C84" s="612" t="s">
        <v>2032</v>
      </c>
      <c r="D84" s="603"/>
      <c r="E84" s="604"/>
      <c r="F84" s="605"/>
      <c r="G84" s="605"/>
      <c r="H84" s="605"/>
      <c r="I84" s="606"/>
      <c r="J84" s="610">
        <v>200</v>
      </c>
      <c r="K84" s="610">
        <v>200</v>
      </c>
    </row>
    <row r="85" spans="1:11" ht="33.75">
      <c r="A85" s="723"/>
      <c r="B85" s="613" t="s">
        <v>2033</v>
      </c>
      <c r="C85" s="612" t="s">
        <v>2032</v>
      </c>
      <c r="D85" s="603"/>
      <c r="E85" s="604"/>
      <c r="F85" s="605"/>
      <c r="G85" s="605"/>
      <c r="H85" s="605"/>
      <c r="I85" s="606"/>
      <c r="J85" s="610">
        <v>200</v>
      </c>
      <c r="K85" s="610">
        <v>200</v>
      </c>
    </row>
    <row r="86" spans="1:11" ht="15">
      <c r="A86" s="723"/>
      <c r="B86" s="609" t="s">
        <v>2034</v>
      </c>
      <c r="C86" s="602" t="s">
        <v>2035</v>
      </c>
      <c r="D86" s="603"/>
      <c r="E86" s="604"/>
      <c r="F86" s="605"/>
      <c r="G86" s="605"/>
      <c r="H86" s="605"/>
      <c r="I86" s="606"/>
      <c r="J86" s="610">
        <v>8000</v>
      </c>
      <c r="K86" s="610">
        <v>8000</v>
      </c>
    </row>
    <row r="87" spans="1:11" ht="15">
      <c r="A87" s="723"/>
      <c r="B87" s="609" t="s">
        <v>2036</v>
      </c>
      <c r="C87" s="602" t="s">
        <v>2035</v>
      </c>
      <c r="D87" s="603"/>
      <c r="E87" s="604"/>
      <c r="F87" s="605"/>
      <c r="G87" s="605"/>
      <c r="H87" s="605"/>
      <c r="I87" s="606"/>
      <c r="J87" s="610">
        <v>13000</v>
      </c>
      <c r="K87" s="610">
        <v>13000</v>
      </c>
    </row>
    <row r="88" spans="1:11" ht="15">
      <c r="A88" s="723"/>
      <c r="B88" s="609"/>
      <c r="C88" s="602"/>
      <c r="D88" s="603"/>
      <c r="E88" s="604"/>
      <c r="F88" s="605"/>
      <c r="G88" s="605"/>
      <c r="H88" s="605"/>
      <c r="I88" s="606"/>
      <c r="J88" s="610"/>
      <c r="K88" s="610"/>
    </row>
    <row r="89" spans="1:11" ht="15">
      <c r="A89" s="723"/>
      <c r="B89" s="609"/>
      <c r="C89" s="602"/>
      <c r="D89" s="603"/>
      <c r="E89" s="604"/>
      <c r="F89" s="605"/>
      <c r="G89" s="605"/>
      <c r="H89" s="605"/>
      <c r="I89" s="606"/>
      <c r="J89" s="610"/>
      <c r="K89" s="610"/>
    </row>
    <row r="90" spans="1:11" ht="15.75">
      <c r="A90" s="723"/>
      <c r="B90" s="614" t="s">
        <v>1809</v>
      </c>
      <c r="C90" s="612"/>
      <c r="D90" s="615"/>
      <c r="E90" s="616"/>
      <c r="F90" s="12">
        <f t="shared" si="5"/>
        <v>0</v>
      </c>
      <c r="G90" s="12">
        <v>0</v>
      </c>
      <c r="H90" s="12">
        <v>0</v>
      </c>
      <c r="I90" s="600"/>
      <c r="J90" s="617"/>
      <c r="K90" s="617"/>
    </row>
    <row r="91" spans="1:11" ht="15">
      <c r="A91" s="723"/>
      <c r="B91" s="611" t="s">
        <v>1811</v>
      </c>
      <c r="C91" s="612" t="s">
        <v>1810</v>
      </c>
      <c r="D91" s="615">
        <v>8.5250000000000004</v>
      </c>
      <c r="E91" s="616">
        <f>D91</f>
        <v>8.5250000000000004</v>
      </c>
      <c r="F91" s="12">
        <f t="shared" si="5"/>
        <v>8.5250000000000004</v>
      </c>
      <c r="G91" s="12">
        <v>8.5250000000000004</v>
      </c>
      <c r="H91" s="12">
        <v>8.5250000000000004</v>
      </c>
      <c r="I91" s="600">
        <f t="shared" si="4"/>
        <v>8.5250000000000004</v>
      </c>
      <c r="J91" s="617">
        <v>9</v>
      </c>
      <c r="K91" s="617">
        <v>9</v>
      </c>
    </row>
    <row r="92" spans="1:11" ht="15">
      <c r="A92" s="723"/>
      <c r="B92" s="611" t="s">
        <v>1812</v>
      </c>
      <c r="C92" s="612" t="s">
        <v>1810</v>
      </c>
      <c r="D92" s="615">
        <v>5.9400000000000013</v>
      </c>
      <c r="E92" s="616">
        <f>D92</f>
        <v>5.9400000000000013</v>
      </c>
      <c r="F92" s="12">
        <f t="shared" si="5"/>
        <v>5.9400000000000013</v>
      </c>
      <c r="G92" s="12">
        <v>5.9400000000000013</v>
      </c>
      <c r="H92" s="12">
        <v>5.9400000000000013</v>
      </c>
      <c r="I92" s="600">
        <f t="shared" si="4"/>
        <v>5.9400000000000013</v>
      </c>
      <c r="J92" s="617">
        <v>6.5</v>
      </c>
      <c r="K92" s="617">
        <v>6.5</v>
      </c>
    </row>
    <row r="93" spans="1:11" ht="15">
      <c r="A93" s="723"/>
      <c r="B93" s="601" t="s">
        <v>346</v>
      </c>
      <c r="C93" s="612"/>
      <c r="D93" s="615"/>
      <c r="E93" s="616"/>
      <c r="F93" s="12">
        <f t="shared" si="5"/>
        <v>0</v>
      </c>
      <c r="G93" s="12">
        <v>0</v>
      </c>
      <c r="H93" s="12">
        <v>0</v>
      </c>
      <c r="I93" s="600"/>
      <c r="J93" s="617"/>
      <c r="K93" s="617"/>
    </row>
    <row r="94" spans="1:11" ht="27">
      <c r="A94" s="723"/>
      <c r="B94" s="618" t="s">
        <v>1813</v>
      </c>
      <c r="C94" s="612" t="s">
        <v>1810</v>
      </c>
      <c r="D94" s="615">
        <v>7.8650000000000011</v>
      </c>
      <c r="E94" s="616">
        <f>D94</f>
        <v>7.8650000000000011</v>
      </c>
      <c r="F94" s="12">
        <f t="shared" si="5"/>
        <v>7.8650000000000011</v>
      </c>
      <c r="G94" s="12">
        <v>7.8650000000000011</v>
      </c>
      <c r="H94" s="12">
        <v>7.8650000000000011</v>
      </c>
      <c r="I94" s="600">
        <f t="shared" si="4"/>
        <v>7.8650000000000011</v>
      </c>
      <c r="J94" s="617">
        <v>8</v>
      </c>
      <c r="K94" s="617">
        <v>8</v>
      </c>
    </row>
    <row r="95" spans="1:11" ht="15">
      <c r="A95" s="723"/>
      <c r="B95" s="611" t="s">
        <v>1814</v>
      </c>
      <c r="C95" s="612" t="s">
        <v>1810</v>
      </c>
      <c r="D95" s="615">
        <v>10.230000000000002</v>
      </c>
      <c r="E95" s="616">
        <f>D95</f>
        <v>10.230000000000002</v>
      </c>
      <c r="F95" s="12">
        <f t="shared" si="5"/>
        <v>10.230000000000002</v>
      </c>
      <c r="G95" s="12">
        <v>10.230000000000002</v>
      </c>
      <c r="H95" s="12">
        <v>10.230000000000002</v>
      </c>
      <c r="I95" s="600">
        <f t="shared" si="4"/>
        <v>10.230000000000002</v>
      </c>
      <c r="J95" s="617">
        <v>10.5</v>
      </c>
      <c r="K95" s="617">
        <v>10.5</v>
      </c>
    </row>
    <row r="96" spans="1:11" ht="15">
      <c r="A96" s="723"/>
      <c r="B96" s="611" t="s">
        <v>1815</v>
      </c>
      <c r="C96" s="612" t="s">
        <v>1810</v>
      </c>
      <c r="D96" s="615">
        <v>16.225000000000001</v>
      </c>
      <c r="E96" s="616">
        <f>D96</f>
        <v>16.225000000000001</v>
      </c>
      <c r="F96" s="12">
        <f t="shared" si="5"/>
        <v>16.225000000000001</v>
      </c>
      <c r="G96" s="12">
        <v>16.225000000000001</v>
      </c>
      <c r="H96" s="12">
        <v>16.225000000000001</v>
      </c>
      <c r="I96" s="600">
        <f t="shared" si="4"/>
        <v>16.225000000000001</v>
      </c>
      <c r="J96" s="617">
        <v>16.5</v>
      </c>
      <c r="K96" s="617">
        <v>16.5</v>
      </c>
    </row>
    <row r="97" spans="1:13" ht="15">
      <c r="A97" s="723"/>
      <c r="B97" s="611" t="s">
        <v>1816</v>
      </c>
      <c r="C97" s="612" t="s">
        <v>1810</v>
      </c>
      <c r="D97" s="615">
        <v>148.5</v>
      </c>
      <c r="E97" s="616">
        <f>D97</f>
        <v>148.5</v>
      </c>
      <c r="F97" s="12">
        <f t="shared" si="5"/>
        <v>148.5</v>
      </c>
      <c r="G97" s="12">
        <v>148.5</v>
      </c>
      <c r="H97" s="12">
        <v>148.5</v>
      </c>
      <c r="I97" s="600">
        <f t="shared" si="4"/>
        <v>148.5</v>
      </c>
      <c r="J97" s="617">
        <v>160</v>
      </c>
      <c r="K97" s="617">
        <v>160</v>
      </c>
    </row>
    <row r="98" spans="1:13" ht="15.75">
      <c r="A98" s="723"/>
      <c r="B98" s="614" t="s">
        <v>554</v>
      </c>
      <c r="C98" s="612"/>
      <c r="D98" s="615"/>
      <c r="E98" s="616"/>
      <c r="F98" s="12">
        <f t="shared" si="5"/>
        <v>0</v>
      </c>
      <c r="G98" s="12">
        <v>0</v>
      </c>
      <c r="H98" s="12">
        <v>0</v>
      </c>
      <c r="I98" s="600"/>
      <c r="J98" s="617"/>
      <c r="K98" s="617"/>
    </row>
    <row r="99" spans="1:13" ht="16.5">
      <c r="A99" s="723"/>
      <c r="B99" s="619" t="s">
        <v>1817</v>
      </c>
      <c r="C99" s="620" t="s">
        <v>550</v>
      </c>
      <c r="D99" s="615"/>
      <c r="E99" s="616">
        <v>1500</v>
      </c>
      <c r="F99" s="12">
        <f t="shared" si="5"/>
        <v>1500</v>
      </c>
      <c r="G99" s="12">
        <v>1500</v>
      </c>
      <c r="H99" s="12">
        <v>1500</v>
      </c>
      <c r="I99" s="600">
        <f t="shared" si="4"/>
        <v>1500</v>
      </c>
      <c r="J99" s="617">
        <v>1600</v>
      </c>
      <c r="K99" s="617">
        <v>1600</v>
      </c>
    </row>
    <row r="100" spans="1:13" ht="16.5">
      <c r="A100" s="723"/>
      <c r="B100" s="619" t="s">
        <v>1818</v>
      </c>
      <c r="C100" s="620" t="str">
        <f>C99</f>
        <v>गोटा</v>
      </c>
      <c r="D100" s="615"/>
      <c r="E100" s="616">
        <v>4000</v>
      </c>
      <c r="F100" s="12">
        <f t="shared" si="5"/>
        <v>4000</v>
      </c>
      <c r="G100" s="12">
        <v>4000</v>
      </c>
      <c r="H100" s="12">
        <v>4000</v>
      </c>
      <c r="I100" s="600">
        <f t="shared" si="4"/>
        <v>4000</v>
      </c>
      <c r="J100" s="617">
        <v>4300</v>
      </c>
      <c r="K100" s="617">
        <v>4300</v>
      </c>
    </row>
    <row r="101" spans="1:13" s="4" customFormat="1" ht="14.25">
      <c r="A101" s="723">
        <f>A3+1</f>
        <v>2</v>
      </c>
      <c r="B101" s="621" t="s">
        <v>29</v>
      </c>
      <c r="C101" s="622"/>
      <c r="D101" s="3"/>
      <c r="E101" s="12"/>
      <c r="F101" s="12">
        <f t="shared" si="5"/>
        <v>0</v>
      </c>
      <c r="G101" s="12">
        <v>0</v>
      </c>
      <c r="H101" s="12">
        <v>0</v>
      </c>
      <c r="I101" s="600"/>
      <c r="J101" s="617"/>
      <c r="K101" s="617"/>
      <c r="L101" s="1"/>
      <c r="M101" s="1"/>
    </row>
    <row r="102" spans="1:13" s="4" customFormat="1" ht="14.25">
      <c r="A102" s="723"/>
      <c r="B102" s="623" t="s">
        <v>1835</v>
      </c>
      <c r="C102" s="622" t="s">
        <v>1834</v>
      </c>
      <c r="D102" s="3">
        <v>242.00000000000006</v>
      </c>
      <c r="E102" s="12">
        <f t="shared" ref="E102:E106" si="6">D102</f>
        <v>242.00000000000006</v>
      </c>
      <c r="F102" s="12">
        <f t="shared" ref="F102:F106" si="7">ROUNDUP(E102/5, 0)*5</f>
        <v>245</v>
      </c>
      <c r="G102" s="12">
        <v>245</v>
      </c>
      <c r="H102" s="12">
        <v>245</v>
      </c>
      <c r="I102" s="600">
        <f t="shared" si="4"/>
        <v>245</v>
      </c>
      <c r="J102" s="617">
        <v>260</v>
      </c>
      <c r="K102" s="617">
        <v>260</v>
      </c>
      <c r="L102" s="1"/>
      <c r="M102" s="1"/>
    </row>
    <row r="103" spans="1:13" s="4" customFormat="1" ht="14.25">
      <c r="A103" s="723"/>
      <c r="B103" s="623" t="s">
        <v>1836</v>
      </c>
      <c r="C103" s="622" t="s">
        <v>1834</v>
      </c>
      <c r="D103" s="3">
        <v>297</v>
      </c>
      <c r="E103" s="12">
        <f t="shared" si="6"/>
        <v>297</v>
      </c>
      <c r="F103" s="12">
        <f t="shared" si="7"/>
        <v>300</v>
      </c>
      <c r="G103" s="12">
        <v>300</v>
      </c>
      <c r="H103" s="12">
        <v>300</v>
      </c>
      <c r="I103" s="600">
        <f t="shared" si="4"/>
        <v>300</v>
      </c>
      <c r="J103" s="617">
        <v>320</v>
      </c>
      <c r="K103" s="617">
        <v>320</v>
      </c>
      <c r="L103" s="1"/>
      <c r="M103" s="1"/>
    </row>
    <row r="104" spans="1:13" s="4" customFormat="1" ht="14.25">
      <c r="A104" s="723"/>
      <c r="B104" s="624" t="s">
        <v>1837</v>
      </c>
      <c r="C104" s="622" t="s">
        <v>37</v>
      </c>
      <c r="D104" s="3">
        <v>55.000000000000007</v>
      </c>
      <c r="E104" s="12">
        <f t="shared" si="6"/>
        <v>55.000000000000007</v>
      </c>
      <c r="F104" s="12">
        <f t="shared" si="7"/>
        <v>55</v>
      </c>
      <c r="G104" s="12">
        <v>55</v>
      </c>
      <c r="H104" s="12">
        <v>55</v>
      </c>
      <c r="I104" s="600">
        <f t="shared" si="4"/>
        <v>55</v>
      </c>
      <c r="J104" s="617">
        <v>60</v>
      </c>
      <c r="K104" s="617">
        <v>60</v>
      </c>
      <c r="L104" s="1"/>
      <c r="M104" s="1"/>
    </row>
    <row r="105" spans="1:13" s="4" customFormat="1" ht="14.25">
      <c r="A105" s="723"/>
      <c r="B105" s="624" t="s">
        <v>1838</v>
      </c>
      <c r="C105" s="622" t="s">
        <v>37</v>
      </c>
      <c r="D105" s="3">
        <v>60.500000000000014</v>
      </c>
      <c r="E105" s="12">
        <f t="shared" si="6"/>
        <v>60.500000000000014</v>
      </c>
      <c r="F105" s="12">
        <f t="shared" si="7"/>
        <v>65</v>
      </c>
      <c r="G105" s="12">
        <v>65</v>
      </c>
      <c r="H105" s="12">
        <v>65</v>
      </c>
      <c r="I105" s="600">
        <f t="shared" si="4"/>
        <v>65</v>
      </c>
      <c r="J105" s="617">
        <v>70</v>
      </c>
      <c r="K105" s="617">
        <v>70</v>
      </c>
      <c r="L105" s="1"/>
      <c r="M105" s="1"/>
    </row>
    <row r="106" spans="1:13" ht="14.25">
      <c r="A106" s="723"/>
      <c r="B106" s="625" t="s">
        <v>38</v>
      </c>
      <c r="C106" s="626" t="s">
        <v>22</v>
      </c>
      <c r="D106" s="13">
        <v>10</v>
      </c>
      <c r="E106" s="12">
        <f t="shared" si="6"/>
        <v>10</v>
      </c>
      <c r="F106" s="12">
        <f t="shared" si="7"/>
        <v>10</v>
      </c>
      <c r="G106" s="12">
        <v>10</v>
      </c>
      <c r="H106" s="12">
        <v>10</v>
      </c>
      <c r="I106" s="600">
        <f t="shared" si="4"/>
        <v>10</v>
      </c>
      <c r="J106" s="617">
        <v>17</v>
      </c>
      <c r="K106" s="617">
        <v>17</v>
      </c>
    </row>
    <row r="107" spans="1:13">
      <c r="B107" s="625" t="s">
        <v>2037</v>
      </c>
      <c r="C107" s="612" t="s">
        <v>1810</v>
      </c>
      <c r="D107" s="627"/>
      <c r="E107" s="628"/>
      <c r="F107" s="628"/>
      <c r="G107" s="629"/>
      <c r="H107" s="630"/>
      <c r="I107" s="600"/>
      <c r="J107" s="617">
        <v>30</v>
      </c>
      <c r="K107" s="617">
        <v>30</v>
      </c>
    </row>
    <row r="108" spans="1:13">
      <c r="B108" s="624" t="s">
        <v>2038</v>
      </c>
      <c r="C108" s="612" t="s">
        <v>2039</v>
      </c>
      <c r="D108" s="627"/>
      <c r="E108" s="628"/>
      <c r="F108" s="628"/>
      <c r="G108" s="629"/>
      <c r="H108" s="630"/>
      <c r="I108" s="630"/>
      <c r="J108" s="631">
        <v>25</v>
      </c>
      <c r="K108" s="631">
        <v>25</v>
      </c>
    </row>
    <row r="109" spans="1:13">
      <c r="B109" s="624" t="s">
        <v>2040</v>
      </c>
      <c r="C109" s="612" t="s">
        <v>2039</v>
      </c>
      <c r="D109" s="627"/>
      <c r="E109" s="628"/>
      <c r="F109" s="628"/>
      <c r="G109" s="629"/>
      <c r="H109" s="630"/>
      <c r="I109" s="630"/>
      <c r="J109" s="631">
        <v>3</v>
      </c>
      <c r="K109" s="631">
        <v>3</v>
      </c>
    </row>
    <row r="110" spans="1:13">
      <c r="B110" s="624" t="s">
        <v>2041</v>
      </c>
      <c r="C110" s="612" t="s">
        <v>2039</v>
      </c>
      <c r="D110" s="627"/>
      <c r="E110" s="628"/>
      <c r="F110" s="628"/>
      <c r="G110" s="629"/>
      <c r="H110" s="630"/>
      <c r="I110" s="630"/>
      <c r="J110" s="631">
        <v>5</v>
      </c>
      <c r="K110" s="631">
        <v>5</v>
      </c>
    </row>
    <row r="111" spans="1:13">
      <c r="B111" s="624" t="s">
        <v>2042</v>
      </c>
      <c r="C111" s="612" t="s">
        <v>2039</v>
      </c>
      <c r="D111" s="627"/>
      <c r="E111" s="628"/>
      <c r="F111" s="628"/>
      <c r="G111" s="629"/>
      <c r="H111" s="630"/>
      <c r="I111" s="630"/>
      <c r="J111" s="631">
        <v>25</v>
      </c>
      <c r="K111" s="631">
        <v>25</v>
      </c>
    </row>
    <row r="112" spans="1:13">
      <c r="B112" s="624" t="s">
        <v>2043</v>
      </c>
      <c r="C112" s="612" t="s">
        <v>2039</v>
      </c>
      <c r="D112" s="627"/>
      <c r="E112" s="628"/>
      <c r="F112" s="628"/>
      <c r="G112" s="629"/>
      <c r="H112" s="630"/>
      <c r="I112" s="630"/>
      <c r="J112" s="631">
        <v>25</v>
      </c>
      <c r="K112" s="631">
        <v>25</v>
      </c>
    </row>
    <row r="113" spans="1:11">
      <c r="B113" s="624" t="s">
        <v>2044</v>
      </c>
      <c r="C113" s="622" t="s">
        <v>2039</v>
      </c>
      <c r="D113" s="630"/>
      <c r="E113" s="629"/>
      <c r="F113" s="629"/>
      <c r="G113" s="632"/>
      <c r="H113" s="630"/>
      <c r="I113" s="630"/>
      <c r="J113" s="631">
        <v>8</v>
      </c>
      <c r="K113" s="631">
        <v>8</v>
      </c>
    </row>
    <row r="114" spans="1:11">
      <c r="B114" s="624" t="s">
        <v>2045</v>
      </c>
      <c r="C114" s="622" t="s">
        <v>2039</v>
      </c>
      <c r="D114" s="630"/>
      <c r="E114" s="629"/>
      <c r="F114" s="629"/>
      <c r="G114" s="629"/>
      <c r="H114" s="630"/>
      <c r="I114" s="630"/>
      <c r="J114" s="631">
        <v>10</v>
      </c>
      <c r="K114" s="631">
        <v>10</v>
      </c>
    </row>
    <row r="115" spans="1:11" ht="14.25">
      <c r="B115" s="621" t="s">
        <v>2046</v>
      </c>
      <c r="C115" s="633"/>
      <c r="D115" s="627"/>
      <c r="E115" s="628"/>
      <c r="F115" s="628"/>
      <c r="G115" s="628"/>
      <c r="H115" s="627"/>
      <c r="I115" s="627"/>
      <c r="J115" s="634"/>
      <c r="K115" s="634"/>
    </row>
    <row r="116" spans="1:11">
      <c r="B116" s="635" t="s">
        <v>2047</v>
      </c>
      <c r="C116" s="612" t="s">
        <v>2039</v>
      </c>
      <c r="D116" s="627"/>
      <c r="E116" s="628"/>
      <c r="F116" s="628"/>
      <c r="G116" s="628"/>
      <c r="H116" s="627"/>
      <c r="I116" s="627"/>
      <c r="J116" s="634">
        <v>40</v>
      </c>
      <c r="K116" s="634">
        <v>40</v>
      </c>
    </row>
    <row r="117" spans="1:11">
      <c r="A117" s="171"/>
      <c r="B117" s="635" t="s">
        <v>2048</v>
      </c>
      <c r="C117" s="612" t="s">
        <v>2039</v>
      </c>
      <c r="D117" s="630"/>
      <c r="E117" s="630"/>
      <c r="F117" s="630"/>
      <c r="G117" s="630"/>
      <c r="H117" s="630"/>
      <c r="I117" s="630"/>
      <c r="J117" s="631">
        <v>45</v>
      </c>
      <c r="K117" s="631">
        <v>45</v>
      </c>
    </row>
    <row r="118" spans="1:11">
      <c r="A118" s="171"/>
      <c r="B118" s="635" t="s">
        <v>2049</v>
      </c>
      <c r="C118" s="612" t="s">
        <v>2039</v>
      </c>
      <c r="D118" s="630"/>
      <c r="E118" s="630"/>
      <c r="F118" s="630"/>
      <c r="G118" s="630"/>
      <c r="H118" s="630"/>
      <c r="I118" s="630"/>
      <c r="J118" s="631">
        <v>50</v>
      </c>
      <c r="K118" s="631">
        <v>50</v>
      </c>
    </row>
    <row r="119" spans="1:11">
      <c r="A119" s="171"/>
      <c r="B119" s="635" t="s">
        <v>2050</v>
      </c>
      <c r="C119" s="612" t="s">
        <v>2039</v>
      </c>
      <c r="D119" s="630"/>
      <c r="E119" s="630"/>
      <c r="F119" s="630"/>
      <c r="G119" s="630"/>
      <c r="H119" s="630"/>
      <c r="I119" s="630"/>
      <c r="J119" s="631">
        <v>55</v>
      </c>
      <c r="K119" s="631">
        <v>55</v>
      </c>
    </row>
    <row r="120" spans="1:11">
      <c r="A120" s="171"/>
      <c r="B120" s="624" t="s">
        <v>2051</v>
      </c>
      <c r="C120" s="612" t="s">
        <v>313</v>
      </c>
      <c r="D120" s="630"/>
      <c r="E120" s="630"/>
      <c r="F120" s="630"/>
      <c r="G120" s="630"/>
      <c r="H120" s="630"/>
      <c r="I120" s="630"/>
      <c r="J120" s="631">
        <v>3000</v>
      </c>
      <c r="K120" s="631">
        <v>3000</v>
      </c>
    </row>
    <row r="121" spans="1:11">
      <c r="A121" s="171"/>
      <c r="B121" s="624" t="s">
        <v>2052</v>
      </c>
      <c r="C121" s="612" t="s">
        <v>313</v>
      </c>
      <c r="D121" s="630"/>
      <c r="E121" s="630"/>
      <c r="F121" s="630"/>
      <c r="G121" s="630"/>
      <c r="H121" s="630"/>
      <c r="I121" s="630"/>
      <c r="J121" s="631">
        <v>2000</v>
      </c>
      <c r="K121" s="631">
        <v>2000</v>
      </c>
    </row>
    <row r="122" spans="1:11">
      <c r="A122" s="171"/>
      <c r="B122" s="624" t="s">
        <v>2053</v>
      </c>
      <c r="C122" s="612" t="s">
        <v>313</v>
      </c>
      <c r="D122" s="630"/>
      <c r="E122" s="630"/>
      <c r="F122" s="630"/>
      <c r="G122" s="630"/>
      <c r="H122" s="630"/>
      <c r="I122" s="630"/>
      <c r="J122" s="631">
        <v>1800</v>
      </c>
      <c r="K122" s="631">
        <v>1800</v>
      </c>
    </row>
    <row r="123" spans="1:11">
      <c r="A123" s="171"/>
      <c r="B123" s="624" t="s">
        <v>2054</v>
      </c>
      <c r="C123" s="612" t="s">
        <v>313</v>
      </c>
      <c r="D123" s="630"/>
      <c r="E123" s="630"/>
      <c r="F123" s="630"/>
      <c r="G123" s="630"/>
      <c r="H123" s="630"/>
      <c r="I123" s="630"/>
      <c r="J123" s="631">
        <v>1200</v>
      </c>
      <c r="K123" s="631">
        <v>1200</v>
      </c>
    </row>
    <row r="124" spans="1:11">
      <c r="A124" s="171"/>
      <c r="B124" s="624" t="s">
        <v>2055</v>
      </c>
      <c r="C124" s="612" t="s">
        <v>313</v>
      </c>
      <c r="D124" s="630"/>
      <c r="E124" s="630"/>
      <c r="F124" s="630"/>
      <c r="G124" s="630"/>
      <c r="H124" s="630"/>
      <c r="I124" s="630"/>
      <c r="J124" s="631">
        <v>2000</v>
      </c>
      <c r="K124" s="631">
        <v>2000</v>
      </c>
    </row>
    <row r="125" spans="1:11">
      <c r="A125" s="171"/>
      <c r="B125" s="636" t="s">
        <v>2056</v>
      </c>
      <c r="C125" s="612"/>
      <c r="D125" s="627"/>
      <c r="E125" s="627"/>
      <c r="F125" s="627"/>
      <c r="G125" s="627"/>
      <c r="H125" s="627"/>
      <c r="I125" s="627"/>
      <c r="J125" s="607"/>
      <c r="K125" s="607"/>
    </row>
    <row r="126" spans="1:11">
      <c r="A126" s="171"/>
      <c r="B126" s="635" t="s">
        <v>2047</v>
      </c>
      <c r="C126" s="612" t="s">
        <v>313</v>
      </c>
      <c r="D126" s="627"/>
      <c r="E126" s="627"/>
      <c r="F126" s="627"/>
      <c r="G126" s="627"/>
      <c r="H126" s="627"/>
      <c r="I126" s="627"/>
      <c r="J126" s="634">
        <v>3300</v>
      </c>
      <c r="K126" s="634">
        <v>3300</v>
      </c>
    </row>
    <row r="127" spans="1:11">
      <c r="A127" s="171"/>
      <c r="B127" s="635" t="s">
        <v>2048</v>
      </c>
      <c r="C127" s="612" t="s">
        <v>313</v>
      </c>
      <c r="D127" s="627"/>
      <c r="E127" s="627"/>
      <c r="F127" s="627"/>
      <c r="G127" s="627"/>
      <c r="H127" s="627"/>
      <c r="I127" s="627"/>
      <c r="J127" s="634">
        <v>4000</v>
      </c>
      <c r="K127" s="634">
        <v>4000</v>
      </c>
    </row>
    <row r="128" spans="1:11">
      <c r="A128" s="171"/>
      <c r="B128" s="635" t="s">
        <v>2057</v>
      </c>
      <c r="C128" s="612" t="s">
        <v>313</v>
      </c>
      <c r="D128" s="627"/>
      <c r="E128" s="627"/>
      <c r="F128" s="627"/>
      <c r="G128" s="627"/>
      <c r="H128" s="627"/>
      <c r="I128" s="627"/>
      <c r="J128" s="634">
        <v>4500</v>
      </c>
      <c r="K128" s="634">
        <v>4500</v>
      </c>
    </row>
    <row r="129" spans="1:7">
      <c r="A129" s="171"/>
      <c r="C129" s="171"/>
      <c r="E129" s="1"/>
      <c r="F129" s="183"/>
      <c r="G129" s="183"/>
    </row>
    <row r="130" spans="1:7">
      <c r="A130" s="171"/>
      <c r="C130" s="171"/>
      <c r="E130" s="1"/>
      <c r="F130" s="183"/>
      <c r="G130" s="183"/>
    </row>
    <row r="131" spans="1:7">
      <c r="A131" s="171"/>
      <c r="C131" s="171"/>
      <c r="E131" s="1"/>
      <c r="F131" s="183"/>
      <c r="G131" s="183"/>
    </row>
    <row r="132" spans="1:7">
      <c r="A132" s="171"/>
      <c r="C132" s="171"/>
      <c r="E132" s="1"/>
      <c r="F132" s="183"/>
      <c r="G132" s="183"/>
    </row>
    <row r="133" spans="1:7">
      <c r="A133" s="171"/>
      <c r="C133" s="171"/>
      <c r="E133" s="1"/>
      <c r="F133" s="183"/>
      <c r="G133" s="183"/>
    </row>
    <row r="134" spans="1:7">
      <c r="A134" s="171"/>
      <c r="C134" s="171"/>
      <c r="E134" s="1"/>
      <c r="F134" s="183"/>
      <c r="G134" s="183"/>
    </row>
    <row r="135" spans="1:7">
      <c r="A135" s="171"/>
      <c r="C135" s="171"/>
      <c r="E135" s="1"/>
      <c r="F135" s="183"/>
      <c r="G135" s="183"/>
    </row>
    <row r="136" spans="1:7">
      <c r="A136" s="171"/>
      <c r="C136" s="171"/>
      <c r="E136" s="1"/>
      <c r="F136" s="183"/>
      <c r="G136" s="183"/>
    </row>
    <row r="137" spans="1:7">
      <c r="A137" s="171"/>
      <c r="C137" s="171"/>
      <c r="E137" s="1"/>
      <c r="F137" s="183"/>
      <c r="G137" s="183"/>
    </row>
    <row r="138" spans="1:7">
      <c r="A138" s="171"/>
      <c r="C138" s="171"/>
      <c r="E138" s="1"/>
      <c r="F138" s="183"/>
      <c r="G138" s="183"/>
    </row>
    <row r="139" spans="1:7">
      <c r="A139" s="171"/>
      <c r="C139" s="171"/>
      <c r="E139" s="1"/>
      <c r="F139" s="183"/>
      <c r="G139" s="183"/>
    </row>
    <row r="140" spans="1:7">
      <c r="A140" s="171"/>
      <c r="C140" s="171"/>
      <c r="E140" s="1"/>
      <c r="F140" s="183"/>
      <c r="G140" s="183"/>
    </row>
    <row r="141" spans="1:7">
      <c r="A141" s="171"/>
      <c r="C141" s="171"/>
      <c r="E141" s="1"/>
      <c r="F141" s="183"/>
      <c r="G141" s="183"/>
    </row>
    <row r="142" spans="1:7">
      <c r="A142" s="171"/>
      <c r="C142" s="171"/>
      <c r="E142" s="1"/>
      <c r="F142" s="183"/>
      <c r="G142" s="183"/>
    </row>
    <row r="143" spans="1:7">
      <c r="A143" s="171"/>
      <c r="C143" s="171"/>
      <c r="E143" s="1"/>
      <c r="F143" s="183"/>
      <c r="G143" s="183"/>
    </row>
    <row r="144" spans="1:7">
      <c r="A144" s="171"/>
      <c r="C144" s="171"/>
      <c r="E144" s="1"/>
      <c r="F144" s="183"/>
      <c r="G144" s="183"/>
    </row>
    <row r="145" spans="1:7">
      <c r="A145" s="171"/>
      <c r="C145" s="171"/>
      <c r="E145" s="1"/>
      <c r="F145" s="183"/>
      <c r="G145" s="183"/>
    </row>
  </sheetData>
  <mergeCells count="7">
    <mergeCell ref="K4:K19"/>
    <mergeCell ref="A101:A106"/>
    <mergeCell ref="A1:H1"/>
    <mergeCell ref="A3:A100"/>
    <mergeCell ref="I4:I19"/>
    <mergeCell ref="J4:J19"/>
    <mergeCell ref="I38:J38"/>
  </mergeCells>
  <pageMargins left="0.53" right="0.44685039399999998" top="0.37" bottom="0.33" header="0.33" footer="0.196850393700787"/>
  <pageSetup paperSize="9" scale="79" fitToWidth="0" orientation="portrait" horizontalDpi="4294967293" verticalDpi="4294967293" r:id="rId1"/>
  <headerFooter alignWithMargins="0"/>
  <rowBreaks count="2" manualBreakCount="2">
    <brk id="2" max="10" man="1"/>
    <brk id="69"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05"/>
  <sheetViews>
    <sheetView view="pageBreakPreview" zoomScaleSheetLayoutView="120" workbookViewId="0">
      <selection activeCell="I63" sqref="I63"/>
    </sheetView>
  </sheetViews>
  <sheetFormatPr defaultColWidth="9.140625" defaultRowHeight="12.75"/>
  <cols>
    <col min="1" max="1" width="5.7109375" style="174" bestFit="1" customWidth="1"/>
    <col min="2" max="2" width="39.7109375" style="1" customWidth="1"/>
    <col min="3" max="3" width="8.7109375" style="172" customWidth="1"/>
    <col min="4" max="4" width="17" style="1" hidden="1" customWidth="1"/>
    <col min="5" max="5" width="15.7109375" style="112" hidden="1" customWidth="1"/>
    <col min="6" max="6" width="15.5703125" style="184" hidden="1" customWidth="1"/>
    <col min="7" max="7" width="14.140625" style="184" customWidth="1"/>
    <col min="8" max="8" width="12.7109375" style="1" customWidth="1"/>
    <col min="9" max="11" width="12.85546875" style="1" bestFit="1" customWidth="1"/>
    <col min="12" max="12" width="11.5703125" style="1" bestFit="1" customWidth="1"/>
    <col min="13" max="14" width="9.140625" style="1"/>
    <col min="15" max="15" width="11.28515625" style="1" bestFit="1" customWidth="1"/>
    <col min="16" max="16384" width="9.140625" style="1"/>
  </cols>
  <sheetData>
    <row r="1" spans="1:12" ht="26.25">
      <c r="A1" s="710" t="s">
        <v>2097</v>
      </c>
      <c r="B1" s="710"/>
      <c r="C1" s="710"/>
      <c r="D1" s="710"/>
      <c r="E1" s="710"/>
      <c r="F1" s="710"/>
      <c r="G1" s="710"/>
      <c r="H1" s="710"/>
      <c r="I1" s="710"/>
      <c r="J1" s="710"/>
      <c r="K1" s="710"/>
    </row>
    <row r="2" spans="1:12" ht="36">
      <c r="A2" s="499" t="s">
        <v>8</v>
      </c>
      <c r="B2" s="452" t="s">
        <v>543</v>
      </c>
      <c r="C2" s="503" t="s">
        <v>53</v>
      </c>
      <c r="D2" s="2" t="s">
        <v>434</v>
      </c>
      <c r="E2" s="97" t="s">
        <v>597</v>
      </c>
      <c r="F2" s="177" t="e">
        <f>Labour!#REF!</f>
        <v>#REF!</v>
      </c>
      <c r="G2" s="177" t="s">
        <v>2101</v>
      </c>
      <c r="H2" s="177" t="s">
        <v>2099</v>
      </c>
      <c r="I2" s="177" t="s">
        <v>2100</v>
      </c>
      <c r="J2" s="177" t="s">
        <v>1990</v>
      </c>
      <c r="K2" s="177" t="s">
        <v>2068</v>
      </c>
    </row>
    <row r="3" spans="1:12" ht="15.75">
      <c r="A3" s="721">
        <v>1</v>
      </c>
      <c r="B3" s="160" t="s">
        <v>632</v>
      </c>
      <c r="C3" s="52"/>
      <c r="D3" s="3"/>
      <c r="E3" s="12"/>
      <c r="F3" s="182"/>
      <c r="G3" s="182"/>
      <c r="H3" s="11"/>
      <c r="L3" s="563">
        <v>1.05</v>
      </c>
    </row>
    <row r="4" spans="1:12" ht="25.5">
      <c r="A4" s="721"/>
      <c r="B4" s="159" t="s">
        <v>633</v>
      </c>
      <c r="C4" s="161" t="s">
        <v>0</v>
      </c>
      <c r="D4" s="3"/>
      <c r="E4" s="12">
        <v>225</v>
      </c>
      <c r="F4" s="182">
        <f>E4+50</f>
        <v>275</v>
      </c>
      <c r="G4" s="182">
        <v>275</v>
      </c>
      <c r="H4" s="182">
        <v>275</v>
      </c>
      <c r="I4" s="430">
        <f>H4</f>
        <v>275</v>
      </c>
      <c r="J4" s="430">
        <v>288</v>
      </c>
      <c r="K4" s="430">
        <v>288</v>
      </c>
      <c r="L4" s="439">
        <f>TRUNC(I4*L$3)</f>
        <v>288</v>
      </c>
    </row>
    <row r="5" spans="1:12" ht="25.5">
      <c r="A5" s="721"/>
      <c r="B5" s="159" t="s">
        <v>634</v>
      </c>
      <c r="C5" s="161" t="s">
        <v>0</v>
      </c>
      <c r="D5" s="3"/>
      <c r="E5" s="12">
        <v>310</v>
      </c>
      <c r="F5" s="182">
        <f t="shared" ref="F5:F12" si="0">E5+50</f>
        <v>360</v>
      </c>
      <c r="G5" s="182">
        <v>360</v>
      </c>
      <c r="H5" s="182">
        <v>360</v>
      </c>
      <c r="I5" s="430">
        <f t="shared" ref="I5:I42" si="1">H5</f>
        <v>360</v>
      </c>
      <c r="J5" s="430">
        <v>378</v>
      </c>
      <c r="K5" s="430">
        <v>378</v>
      </c>
      <c r="L5" s="439">
        <f t="shared" ref="L5:L66" si="2">TRUNC(I5*L$3)</f>
        <v>378</v>
      </c>
    </row>
    <row r="6" spans="1:12" ht="25.5">
      <c r="A6" s="721"/>
      <c r="B6" s="159" t="s">
        <v>635</v>
      </c>
      <c r="C6" s="161" t="s">
        <v>0</v>
      </c>
      <c r="D6" s="3"/>
      <c r="E6" s="12">
        <v>365</v>
      </c>
      <c r="F6" s="182">
        <f t="shared" si="0"/>
        <v>415</v>
      </c>
      <c r="G6" s="182">
        <v>415</v>
      </c>
      <c r="H6" s="182">
        <v>415</v>
      </c>
      <c r="I6" s="430">
        <f t="shared" si="1"/>
        <v>415</v>
      </c>
      <c r="J6" s="430">
        <v>435</v>
      </c>
      <c r="K6" s="430">
        <v>435</v>
      </c>
      <c r="L6" s="439">
        <f t="shared" si="2"/>
        <v>435</v>
      </c>
    </row>
    <row r="7" spans="1:12" ht="25.5">
      <c r="A7" s="721"/>
      <c r="B7" s="159" t="s">
        <v>636</v>
      </c>
      <c r="C7" s="161" t="s">
        <v>0</v>
      </c>
      <c r="D7" s="3"/>
      <c r="E7" s="12">
        <v>430</v>
      </c>
      <c r="F7" s="182">
        <f t="shared" si="0"/>
        <v>480</v>
      </c>
      <c r="G7" s="182">
        <v>480</v>
      </c>
      <c r="H7" s="182">
        <v>480</v>
      </c>
      <c r="I7" s="430">
        <f t="shared" si="1"/>
        <v>480</v>
      </c>
      <c r="J7" s="430">
        <v>504</v>
      </c>
      <c r="K7" s="430">
        <v>504</v>
      </c>
      <c r="L7" s="439">
        <f t="shared" si="2"/>
        <v>504</v>
      </c>
    </row>
    <row r="8" spans="1:12" ht="25.5">
      <c r="A8" s="721"/>
      <c r="B8" s="159" t="s">
        <v>637</v>
      </c>
      <c r="C8" s="161" t="s">
        <v>0</v>
      </c>
      <c r="D8" s="3"/>
      <c r="E8" s="12">
        <v>525</v>
      </c>
      <c r="F8" s="182">
        <f t="shared" si="0"/>
        <v>575</v>
      </c>
      <c r="G8" s="182">
        <v>575</v>
      </c>
      <c r="H8" s="182">
        <v>575</v>
      </c>
      <c r="I8" s="430">
        <f t="shared" si="1"/>
        <v>575</v>
      </c>
      <c r="J8" s="430">
        <v>603</v>
      </c>
      <c r="K8" s="430">
        <v>603</v>
      </c>
      <c r="L8" s="439">
        <f t="shared" si="2"/>
        <v>603</v>
      </c>
    </row>
    <row r="9" spans="1:12" ht="25.5">
      <c r="A9" s="721"/>
      <c r="B9" s="159" t="s">
        <v>638</v>
      </c>
      <c r="C9" s="161" t="s">
        <v>0</v>
      </c>
      <c r="D9" s="3"/>
      <c r="E9" s="12">
        <v>200</v>
      </c>
      <c r="F9" s="182">
        <f t="shared" si="0"/>
        <v>250</v>
      </c>
      <c r="G9" s="182">
        <v>250</v>
      </c>
      <c r="H9" s="182">
        <v>250</v>
      </c>
      <c r="I9" s="430">
        <f t="shared" si="1"/>
        <v>250</v>
      </c>
      <c r="J9" s="430">
        <v>262</v>
      </c>
      <c r="K9" s="430">
        <v>262</v>
      </c>
      <c r="L9" s="439">
        <f t="shared" si="2"/>
        <v>262</v>
      </c>
    </row>
    <row r="10" spans="1:12" ht="25.5">
      <c r="A10" s="721"/>
      <c r="B10" s="159" t="s">
        <v>639</v>
      </c>
      <c r="C10" s="161" t="s">
        <v>0</v>
      </c>
      <c r="D10" s="3"/>
      <c r="E10" s="12">
        <v>265</v>
      </c>
      <c r="F10" s="182">
        <f t="shared" si="0"/>
        <v>315</v>
      </c>
      <c r="G10" s="182">
        <v>315</v>
      </c>
      <c r="H10" s="182">
        <v>315</v>
      </c>
      <c r="I10" s="430">
        <f t="shared" si="1"/>
        <v>315</v>
      </c>
      <c r="J10" s="430">
        <v>330</v>
      </c>
      <c r="K10" s="430">
        <v>330</v>
      </c>
      <c r="L10" s="439">
        <f t="shared" si="2"/>
        <v>330</v>
      </c>
    </row>
    <row r="11" spans="1:12" ht="25.5">
      <c r="A11" s="721"/>
      <c r="B11" s="159" t="s">
        <v>640</v>
      </c>
      <c r="C11" s="161" t="s">
        <v>0</v>
      </c>
      <c r="D11" s="3"/>
      <c r="E11" s="12">
        <v>315</v>
      </c>
      <c r="F11" s="182">
        <f t="shared" si="0"/>
        <v>365</v>
      </c>
      <c r="G11" s="182">
        <v>365</v>
      </c>
      <c r="H11" s="182">
        <v>365</v>
      </c>
      <c r="I11" s="430">
        <f t="shared" si="1"/>
        <v>365</v>
      </c>
      <c r="J11" s="430">
        <v>383</v>
      </c>
      <c r="K11" s="430">
        <v>383</v>
      </c>
      <c r="L11" s="439">
        <f t="shared" si="2"/>
        <v>383</v>
      </c>
    </row>
    <row r="12" spans="1:12" ht="25.5">
      <c r="A12" s="721"/>
      <c r="B12" s="159" t="s">
        <v>641</v>
      </c>
      <c r="C12" s="161" t="s">
        <v>0</v>
      </c>
      <c r="D12" s="3"/>
      <c r="E12" s="12">
        <v>235</v>
      </c>
      <c r="F12" s="182">
        <f t="shared" si="0"/>
        <v>285</v>
      </c>
      <c r="G12" s="182">
        <v>285</v>
      </c>
      <c r="H12" s="182">
        <v>285</v>
      </c>
      <c r="I12" s="430">
        <f t="shared" si="1"/>
        <v>285</v>
      </c>
      <c r="J12" s="430">
        <v>299</v>
      </c>
      <c r="K12" s="430">
        <v>299</v>
      </c>
      <c r="L12" s="439">
        <f t="shared" si="2"/>
        <v>299</v>
      </c>
    </row>
    <row r="13" spans="1:12" ht="23.25">
      <c r="A13" s="721">
        <f>A3+1</f>
        <v>2</v>
      </c>
      <c r="B13" s="467" t="s">
        <v>3</v>
      </c>
      <c r="C13" s="466"/>
      <c r="D13" s="3"/>
      <c r="E13" s="12"/>
      <c r="F13" s="182">
        <f t="shared" ref="F13:F38" si="3">E13</f>
        <v>0</v>
      </c>
      <c r="G13" s="182">
        <v>0</v>
      </c>
      <c r="H13" s="182">
        <v>0</v>
      </c>
      <c r="I13" s="430"/>
      <c r="J13" s="430">
        <v>0</v>
      </c>
      <c r="K13" s="430">
        <v>0</v>
      </c>
      <c r="L13" s="439">
        <f t="shared" si="2"/>
        <v>0</v>
      </c>
    </row>
    <row r="14" spans="1:12" ht="23.25">
      <c r="A14" s="721"/>
      <c r="B14" s="463" t="s">
        <v>1770</v>
      </c>
      <c r="C14" s="466" t="s">
        <v>19</v>
      </c>
      <c r="D14" s="3">
        <v>80</v>
      </c>
      <c r="E14" s="12">
        <f>D14</f>
        <v>80</v>
      </c>
      <c r="F14" s="182">
        <f t="shared" si="3"/>
        <v>80</v>
      </c>
      <c r="G14" s="182">
        <v>80</v>
      </c>
      <c r="H14" s="182">
        <v>80</v>
      </c>
      <c r="I14" s="430">
        <f t="shared" si="1"/>
        <v>80</v>
      </c>
      <c r="J14" s="430">
        <v>84</v>
      </c>
      <c r="K14" s="430">
        <v>84</v>
      </c>
      <c r="L14" s="439">
        <f t="shared" si="2"/>
        <v>84</v>
      </c>
    </row>
    <row r="15" spans="1:12" ht="23.25">
      <c r="A15" s="721"/>
      <c r="B15" s="463" t="s">
        <v>1771</v>
      </c>
      <c r="C15" s="466" t="s">
        <v>19</v>
      </c>
      <c r="D15" s="3">
        <v>110.00000000000001</v>
      </c>
      <c r="E15" s="12">
        <f>D15</f>
        <v>110.00000000000001</v>
      </c>
      <c r="F15" s="182">
        <f t="shared" si="3"/>
        <v>110.00000000000001</v>
      </c>
      <c r="G15" s="182">
        <v>110.00000000000001</v>
      </c>
      <c r="H15" s="182">
        <v>110.00000000000001</v>
      </c>
      <c r="I15" s="430">
        <f t="shared" si="1"/>
        <v>110.00000000000001</v>
      </c>
      <c r="J15" s="430">
        <v>115</v>
      </c>
      <c r="K15" s="430">
        <v>115</v>
      </c>
      <c r="L15" s="439">
        <f t="shared" si="2"/>
        <v>115</v>
      </c>
    </row>
    <row r="16" spans="1:12" ht="23.25">
      <c r="A16" s="721"/>
      <c r="B16" s="463" t="s">
        <v>1772</v>
      </c>
      <c r="C16" s="466" t="s">
        <v>19</v>
      </c>
      <c r="D16" s="3">
        <v>135</v>
      </c>
      <c r="E16" s="12">
        <f>D16</f>
        <v>135</v>
      </c>
      <c r="F16" s="182">
        <f t="shared" si="3"/>
        <v>135</v>
      </c>
      <c r="G16" s="182">
        <v>135</v>
      </c>
      <c r="H16" s="182">
        <v>135</v>
      </c>
      <c r="I16" s="430">
        <f t="shared" si="1"/>
        <v>135</v>
      </c>
      <c r="J16" s="430">
        <v>141</v>
      </c>
      <c r="K16" s="430">
        <v>141</v>
      </c>
      <c r="L16" s="439">
        <f t="shared" si="2"/>
        <v>141</v>
      </c>
    </row>
    <row r="17" spans="1:12" ht="23.25">
      <c r="A17" s="721"/>
      <c r="B17" s="463" t="s">
        <v>20</v>
      </c>
      <c r="C17" s="466" t="s">
        <v>19</v>
      </c>
      <c r="D17" s="3">
        <v>65</v>
      </c>
      <c r="E17" s="12">
        <f>D17</f>
        <v>65</v>
      </c>
      <c r="F17" s="182">
        <f t="shared" si="3"/>
        <v>65</v>
      </c>
      <c r="G17" s="182">
        <v>65</v>
      </c>
      <c r="H17" s="182">
        <v>65</v>
      </c>
      <c r="I17" s="430">
        <f t="shared" si="1"/>
        <v>65</v>
      </c>
      <c r="J17" s="430">
        <v>68</v>
      </c>
      <c r="K17" s="430">
        <v>68</v>
      </c>
      <c r="L17" s="439">
        <f t="shared" si="2"/>
        <v>68</v>
      </c>
    </row>
    <row r="18" spans="1:12" ht="23.25">
      <c r="A18" s="722">
        <f>A13+1</f>
        <v>3</v>
      </c>
      <c r="B18" s="467" t="s">
        <v>1782</v>
      </c>
      <c r="C18" s="466"/>
      <c r="D18" s="3"/>
      <c r="E18" s="12"/>
      <c r="F18" s="182">
        <f t="shared" si="3"/>
        <v>0</v>
      </c>
      <c r="G18" s="182">
        <v>0</v>
      </c>
      <c r="H18" s="182">
        <v>0</v>
      </c>
      <c r="I18" s="430"/>
      <c r="J18" s="430">
        <v>0</v>
      </c>
      <c r="K18" s="430">
        <v>0</v>
      </c>
      <c r="L18" s="439">
        <f t="shared" si="2"/>
        <v>0</v>
      </c>
    </row>
    <row r="19" spans="1:12" ht="23.25">
      <c r="A19" s="723"/>
      <c r="B19" s="531" t="s">
        <v>1773</v>
      </c>
      <c r="C19" s="466" t="s">
        <v>86</v>
      </c>
      <c r="D19" s="3">
        <v>38</v>
      </c>
      <c r="E19" s="12">
        <f t="shared" ref="E19:E38" si="4">D19</f>
        <v>38</v>
      </c>
      <c r="F19" s="182">
        <f t="shared" si="3"/>
        <v>38</v>
      </c>
      <c r="G19" s="182">
        <v>38</v>
      </c>
      <c r="H19" s="182">
        <v>38</v>
      </c>
      <c r="I19" s="430">
        <f t="shared" si="1"/>
        <v>38</v>
      </c>
      <c r="J19" s="430">
        <v>39</v>
      </c>
      <c r="K19" s="430">
        <v>39</v>
      </c>
      <c r="L19" s="439">
        <f t="shared" si="2"/>
        <v>39</v>
      </c>
    </row>
    <row r="20" spans="1:12" ht="23.25">
      <c r="A20" s="723"/>
      <c r="B20" s="531" t="s">
        <v>1774</v>
      </c>
      <c r="C20" s="466" t="s">
        <v>86</v>
      </c>
      <c r="D20" s="3">
        <v>54</v>
      </c>
      <c r="E20" s="12">
        <f t="shared" si="4"/>
        <v>54</v>
      </c>
      <c r="F20" s="182">
        <f t="shared" si="3"/>
        <v>54</v>
      </c>
      <c r="G20" s="182">
        <v>54</v>
      </c>
      <c r="H20" s="182">
        <v>54</v>
      </c>
      <c r="I20" s="430">
        <f t="shared" si="1"/>
        <v>54</v>
      </c>
      <c r="J20" s="430">
        <v>56</v>
      </c>
      <c r="K20" s="430">
        <v>56</v>
      </c>
      <c r="L20" s="439">
        <f t="shared" si="2"/>
        <v>56</v>
      </c>
    </row>
    <row r="21" spans="1:12" ht="23.25">
      <c r="A21" s="723"/>
      <c r="B21" s="531" t="s">
        <v>1775</v>
      </c>
      <c r="C21" s="466" t="s">
        <v>86</v>
      </c>
      <c r="D21" s="3">
        <v>22</v>
      </c>
      <c r="E21" s="12">
        <f t="shared" si="4"/>
        <v>22</v>
      </c>
      <c r="F21" s="182">
        <f t="shared" si="3"/>
        <v>22</v>
      </c>
      <c r="G21" s="182">
        <v>22</v>
      </c>
      <c r="H21" s="182">
        <v>22</v>
      </c>
      <c r="I21" s="430">
        <f t="shared" si="1"/>
        <v>22</v>
      </c>
      <c r="J21" s="430">
        <v>23</v>
      </c>
      <c r="K21" s="430">
        <v>23</v>
      </c>
      <c r="L21" s="439">
        <f t="shared" si="2"/>
        <v>23</v>
      </c>
    </row>
    <row r="22" spans="1:12" ht="23.25">
      <c r="A22" s="724"/>
      <c r="B22" s="531" t="s">
        <v>1776</v>
      </c>
      <c r="C22" s="466" t="s">
        <v>86</v>
      </c>
      <c r="D22" s="3">
        <v>26</v>
      </c>
      <c r="E22" s="12">
        <f t="shared" si="4"/>
        <v>26</v>
      </c>
      <c r="F22" s="182">
        <f t="shared" si="3"/>
        <v>26</v>
      </c>
      <c r="G22" s="182">
        <v>26</v>
      </c>
      <c r="H22" s="182">
        <v>26</v>
      </c>
      <c r="I22" s="430">
        <f t="shared" si="1"/>
        <v>26</v>
      </c>
      <c r="J22" s="430">
        <v>27</v>
      </c>
      <c r="K22" s="430">
        <v>27</v>
      </c>
      <c r="L22" s="439">
        <f t="shared" si="2"/>
        <v>27</v>
      </c>
    </row>
    <row r="23" spans="1:12" ht="23.25">
      <c r="A23" s="722">
        <f>A18+1</f>
        <v>4</v>
      </c>
      <c r="B23" s="467" t="s">
        <v>1783</v>
      </c>
      <c r="C23" s="466"/>
      <c r="D23" s="3"/>
      <c r="E23" s="12">
        <f t="shared" si="4"/>
        <v>0</v>
      </c>
      <c r="F23" s="182">
        <f t="shared" si="3"/>
        <v>0</v>
      </c>
      <c r="G23" s="182">
        <v>0</v>
      </c>
      <c r="H23" s="182">
        <v>0</v>
      </c>
      <c r="I23" s="430"/>
      <c r="J23" s="430">
        <v>0</v>
      </c>
      <c r="K23" s="430">
        <v>0</v>
      </c>
      <c r="L23" s="439">
        <f t="shared" si="2"/>
        <v>0</v>
      </c>
    </row>
    <row r="24" spans="1:12" ht="23.25">
      <c r="A24" s="723"/>
      <c r="B24" s="463" t="s">
        <v>1777</v>
      </c>
      <c r="C24" s="466" t="s">
        <v>19</v>
      </c>
      <c r="D24" s="3">
        <v>27.5</v>
      </c>
      <c r="E24" s="12">
        <f t="shared" si="4"/>
        <v>27.5</v>
      </c>
      <c r="F24" s="182">
        <f t="shared" si="3"/>
        <v>27.5</v>
      </c>
      <c r="G24" s="182">
        <v>27.5</v>
      </c>
      <c r="H24" s="182">
        <v>27.5</v>
      </c>
      <c r="I24" s="430">
        <f t="shared" si="1"/>
        <v>27.5</v>
      </c>
      <c r="J24" s="430">
        <v>28</v>
      </c>
      <c r="K24" s="430">
        <v>28</v>
      </c>
      <c r="L24" s="439">
        <f t="shared" si="2"/>
        <v>28</v>
      </c>
    </row>
    <row r="25" spans="1:12" ht="23.25">
      <c r="A25" s="723"/>
      <c r="B25" s="463" t="s">
        <v>1778</v>
      </c>
      <c r="C25" s="466" t="s">
        <v>19</v>
      </c>
      <c r="D25" s="3">
        <v>33</v>
      </c>
      <c r="E25" s="12">
        <f t="shared" si="4"/>
        <v>33</v>
      </c>
      <c r="F25" s="182">
        <f t="shared" si="3"/>
        <v>33</v>
      </c>
      <c r="G25" s="182">
        <v>33</v>
      </c>
      <c r="H25" s="182">
        <v>33</v>
      </c>
      <c r="I25" s="430">
        <f t="shared" si="1"/>
        <v>33</v>
      </c>
      <c r="J25" s="430">
        <v>34</v>
      </c>
      <c r="K25" s="430">
        <v>34</v>
      </c>
      <c r="L25" s="439">
        <f t="shared" si="2"/>
        <v>34</v>
      </c>
    </row>
    <row r="26" spans="1:12" ht="23.25">
      <c r="A26" s="723"/>
      <c r="B26" s="463" t="s">
        <v>1779</v>
      </c>
      <c r="C26" s="466" t="s">
        <v>91</v>
      </c>
      <c r="D26" s="3">
        <v>38.5</v>
      </c>
      <c r="E26" s="12">
        <f t="shared" si="4"/>
        <v>38.5</v>
      </c>
      <c r="F26" s="182">
        <f t="shared" si="3"/>
        <v>38.5</v>
      </c>
      <c r="G26" s="182">
        <v>38.5</v>
      </c>
      <c r="H26" s="182">
        <v>38.5</v>
      </c>
      <c r="I26" s="430">
        <f t="shared" si="1"/>
        <v>38.5</v>
      </c>
      <c r="J26" s="430">
        <v>40</v>
      </c>
      <c r="K26" s="430">
        <v>40</v>
      </c>
      <c r="L26" s="439">
        <f t="shared" si="2"/>
        <v>40</v>
      </c>
    </row>
    <row r="27" spans="1:12" ht="23.25">
      <c r="A27" s="724"/>
      <c r="B27" s="463" t="s">
        <v>1780</v>
      </c>
      <c r="C27" s="466" t="s">
        <v>91</v>
      </c>
      <c r="D27" s="3">
        <v>330</v>
      </c>
      <c r="E27" s="12">
        <f t="shared" si="4"/>
        <v>330</v>
      </c>
      <c r="F27" s="182">
        <f t="shared" si="3"/>
        <v>330</v>
      </c>
      <c r="G27" s="182">
        <v>330</v>
      </c>
      <c r="H27" s="182">
        <v>330</v>
      </c>
      <c r="I27" s="430">
        <f t="shared" si="1"/>
        <v>330</v>
      </c>
      <c r="J27" s="430">
        <v>346</v>
      </c>
      <c r="K27" s="430">
        <v>346</v>
      </c>
      <c r="L27" s="439">
        <f t="shared" si="2"/>
        <v>346</v>
      </c>
    </row>
    <row r="28" spans="1:12" ht="23.25">
      <c r="A28" s="722">
        <f>A23+1</f>
        <v>5</v>
      </c>
      <c r="B28" s="532" t="s">
        <v>1781</v>
      </c>
      <c r="C28" s="466"/>
      <c r="D28" s="3"/>
      <c r="E28" s="12">
        <f t="shared" si="4"/>
        <v>0</v>
      </c>
      <c r="F28" s="182">
        <f t="shared" si="3"/>
        <v>0</v>
      </c>
      <c r="G28" s="182">
        <v>0</v>
      </c>
      <c r="H28" s="182">
        <v>0</v>
      </c>
      <c r="I28" s="430"/>
      <c r="J28" s="430">
        <v>0</v>
      </c>
      <c r="K28" s="430">
        <v>0</v>
      </c>
      <c r="L28" s="439">
        <f t="shared" si="2"/>
        <v>0</v>
      </c>
    </row>
    <row r="29" spans="1:12" ht="23.25">
      <c r="A29" s="723"/>
      <c r="B29" s="463" t="s">
        <v>778</v>
      </c>
      <c r="C29" s="466" t="s">
        <v>91</v>
      </c>
      <c r="D29" s="3">
        <v>22</v>
      </c>
      <c r="E29" s="12">
        <f t="shared" si="4"/>
        <v>22</v>
      </c>
      <c r="F29" s="182">
        <f t="shared" si="3"/>
        <v>22</v>
      </c>
      <c r="G29" s="182">
        <v>31</v>
      </c>
      <c r="H29" s="182">
        <v>31</v>
      </c>
      <c r="I29" s="430">
        <f t="shared" si="1"/>
        <v>31</v>
      </c>
      <c r="J29" s="430">
        <v>32</v>
      </c>
      <c r="K29" s="430">
        <v>32</v>
      </c>
      <c r="L29" s="439">
        <f t="shared" si="2"/>
        <v>32</v>
      </c>
    </row>
    <row r="30" spans="1:12" ht="23.25">
      <c r="A30" s="723"/>
      <c r="B30" s="463" t="s">
        <v>779</v>
      </c>
      <c r="C30" s="466" t="s">
        <v>91</v>
      </c>
      <c r="D30" s="3">
        <v>35</v>
      </c>
      <c r="E30" s="12">
        <f t="shared" si="4"/>
        <v>35</v>
      </c>
      <c r="F30" s="182">
        <f t="shared" si="3"/>
        <v>35</v>
      </c>
      <c r="G30" s="182">
        <v>38</v>
      </c>
      <c r="H30" s="182">
        <v>38</v>
      </c>
      <c r="I30" s="430">
        <f t="shared" si="1"/>
        <v>38</v>
      </c>
      <c r="J30" s="430">
        <v>39</v>
      </c>
      <c r="K30" s="430">
        <v>39</v>
      </c>
      <c r="L30" s="439">
        <f t="shared" si="2"/>
        <v>39</v>
      </c>
    </row>
    <row r="31" spans="1:12" ht="23.25">
      <c r="A31" s="723"/>
      <c r="B31" s="463" t="s">
        <v>1784</v>
      </c>
      <c r="C31" s="466" t="s">
        <v>91</v>
      </c>
      <c r="D31" s="3">
        <v>45</v>
      </c>
      <c r="E31" s="12">
        <f t="shared" si="4"/>
        <v>45</v>
      </c>
      <c r="F31" s="182">
        <f t="shared" si="3"/>
        <v>45</v>
      </c>
      <c r="G31" s="182">
        <v>40</v>
      </c>
      <c r="H31" s="182">
        <v>40</v>
      </c>
      <c r="I31" s="430">
        <f t="shared" si="1"/>
        <v>40</v>
      </c>
      <c r="J31" s="430">
        <v>42</v>
      </c>
      <c r="K31" s="430">
        <v>42</v>
      </c>
      <c r="L31" s="439">
        <f t="shared" si="2"/>
        <v>42</v>
      </c>
    </row>
    <row r="32" spans="1:12" ht="23.25">
      <c r="A32" s="723"/>
      <c r="B32" s="463" t="s">
        <v>1785</v>
      </c>
      <c r="C32" s="466" t="s">
        <v>91</v>
      </c>
      <c r="D32" s="3">
        <v>50</v>
      </c>
      <c r="E32" s="12">
        <f t="shared" si="4"/>
        <v>50</v>
      </c>
      <c r="F32" s="182">
        <f t="shared" si="3"/>
        <v>50</v>
      </c>
      <c r="G32" s="182">
        <v>45</v>
      </c>
      <c r="H32" s="182">
        <v>45</v>
      </c>
      <c r="I32" s="430">
        <f t="shared" si="1"/>
        <v>45</v>
      </c>
      <c r="J32" s="430">
        <v>47</v>
      </c>
      <c r="K32" s="430">
        <v>47</v>
      </c>
      <c r="L32" s="439">
        <f t="shared" si="2"/>
        <v>47</v>
      </c>
    </row>
    <row r="33" spans="1:14" ht="23.25">
      <c r="A33" s="723"/>
      <c r="B33" s="328" t="s">
        <v>777</v>
      </c>
      <c r="C33" s="466" t="s">
        <v>91</v>
      </c>
      <c r="D33" s="3">
        <v>100</v>
      </c>
      <c r="E33" s="12">
        <f t="shared" si="4"/>
        <v>100</v>
      </c>
      <c r="F33" s="182">
        <f t="shared" si="3"/>
        <v>100</v>
      </c>
      <c r="G33" s="182">
        <v>69</v>
      </c>
      <c r="H33" s="182">
        <v>69</v>
      </c>
      <c r="I33" s="430">
        <f t="shared" si="1"/>
        <v>69</v>
      </c>
      <c r="J33" s="430">
        <v>72</v>
      </c>
      <c r="K33" s="430">
        <v>72</v>
      </c>
      <c r="L33" s="439">
        <f t="shared" si="2"/>
        <v>72</v>
      </c>
    </row>
    <row r="34" spans="1:14" ht="23.25">
      <c r="A34" s="723"/>
      <c r="B34" s="467" t="s">
        <v>1786</v>
      </c>
      <c r="C34" s="466"/>
      <c r="D34" s="3"/>
      <c r="E34" s="12">
        <f t="shared" si="4"/>
        <v>0</v>
      </c>
      <c r="F34" s="182">
        <f t="shared" si="3"/>
        <v>0</v>
      </c>
      <c r="G34" s="182">
        <v>0</v>
      </c>
      <c r="H34" s="182">
        <v>0</v>
      </c>
      <c r="I34" s="430"/>
      <c r="J34" s="430">
        <v>0</v>
      </c>
      <c r="K34" s="430">
        <v>0</v>
      </c>
      <c r="L34" s="439">
        <f t="shared" si="2"/>
        <v>0</v>
      </c>
    </row>
    <row r="35" spans="1:14" ht="23.25">
      <c r="A35" s="723"/>
      <c r="B35" s="463" t="s">
        <v>1787</v>
      </c>
      <c r="C35" s="466" t="s">
        <v>91</v>
      </c>
      <c r="D35" s="3">
        <v>35</v>
      </c>
      <c r="E35" s="12">
        <f t="shared" si="4"/>
        <v>35</v>
      </c>
      <c r="F35" s="182">
        <f t="shared" si="3"/>
        <v>35</v>
      </c>
      <c r="G35" s="182">
        <v>35</v>
      </c>
      <c r="H35" s="182">
        <v>35</v>
      </c>
      <c r="I35" s="430">
        <f t="shared" si="1"/>
        <v>35</v>
      </c>
      <c r="J35" s="430">
        <v>36</v>
      </c>
      <c r="K35" s="430">
        <v>36</v>
      </c>
      <c r="L35" s="439">
        <f t="shared" si="2"/>
        <v>36</v>
      </c>
    </row>
    <row r="36" spans="1:14" ht="23.25">
      <c r="A36" s="723"/>
      <c r="B36" s="463" t="s">
        <v>778</v>
      </c>
      <c r="C36" s="466" t="s">
        <v>91</v>
      </c>
      <c r="D36" s="3">
        <v>58</v>
      </c>
      <c r="E36" s="12">
        <f t="shared" si="4"/>
        <v>58</v>
      </c>
      <c r="F36" s="182">
        <f t="shared" si="3"/>
        <v>58</v>
      </c>
      <c r="G36" s="182">
        <v>53</v>
      </c>
      <c r="H36" s="182">
        <v>53</v>
      </c>
      <c r="I36" s="430">
        <f t="shared" si="1"/>
        <v>53</v>
      </c>
      <c r="J36" s="430">
        <v>55</v>
      </c>
      <c r="K36" s="430">
        <v>55</v>
      </c>
      <c r="L36" s="439">
        <f t="shared" si="2"/>
        <v>55</v>
      </c>
    </row>
    <row r="37" spans="1:14" ht="23.25">
      <c r="A37" s="723"/>
      <c r="B37" s="463" t="s">
        <v>1788</v>
      </c>
      <c r="C37" s="466" t="s">
        <v>91</v>
      </c>
      <c r="D37" s="3">
        <v>63</v>
      </c>
      <c r="E37" s="12">
        <f t="shared" si="4"/>
        <v>63</v>
      </c>
      <c r="F37" s="182">
        <f t="shared" si="3"/>
        <v>63</v>
      </c>
      <c r="G37" s="182">
        <v>90</v>
      </c>
      <c r="H37" s="182">
        <v>90</v>
      </c>
      <c r="I37" s="430">
        <f t="shared" si="1"/>
        <v>90</v>
      </c>
      <c r="J37" s="430">
        <v>94</v>
      </c>
      <c r="K37" s="430">
        <v>94</v>
      </c>
      <c r="L37" s="439">
        <f t="shared" si="2"/>
        <v>94</v>
      </c>
    </row>
    <row r="38" spans="1:14" ht="23.25">
      <c r="A38" s="723"/>
      <c r="B38" s="463" t="s">
        <v>1785</v>
      </c>
      <c r="C38" s="466" t="s">
        <v>91</v>
      </c>
      <c r="D38" s="3">
        <v>81</v>
      </c>
      <c r="E38" s="12">
        <f t="shared" si="4"/>
        <v>81</v>
      </c>
      <c r="F38" s="182">
        <f t="shared" si="3"/>
        <v>81</v>
      </c>
      <c r="G38" s="182">
        <v>110</v>
      </c>
      <c r="H38" s="182">
        <v>110</v>
      </c>
      <c r="I38" s="430">
        <f t="shared" si="1"/>
        <v>110</v>
      </c>
      <c r="J38" s="430">
        <v>115</v>
      </c>
      <c r="K38" s="430">
        <v>115</v>
      </c>
      <c r="L38" s="439">
        <f t="shared" si="2"/>
        <v>115</v>
      </c>
    </row>
    <row r="39" spans="1:14" ht="23.25">
      <c r="A39" s="723"/>
      <c r="B39" s="146" t="s">
        <v>775</v>
      </c>
      <c r="C39" s="200"/>
      <c r="D39" s="240"/>
      <c r="E39" s="241"/>
      <c r="F39" s="242"/>
      <c r="G39" s="242"/>
      <c r="H39" s="242"/>
      <c r="I39" s="430"/>
      <c r="J39" s="430">
        <v>0</v>
      </c>
      <c r="K39" s="430">
        <v>0</v>
      </c>
      <c r="L39" s="439">
        <f t="shared" si="2"/>
        <v>0</v>
      </c>
    </row>
    <row r="40" spans="1:14" ht="23.25">
      <c r="A40" s="723"/>
      <c r="B40" s="198" t="s">
        <v>776</v>
      </c>
      <c r="C40" s="466" t="s">
        <v>91</v>
      </c>
      <c r="D40" s="240"/>
      <c r="E40" s="241"/>
      <c r="F40" s="242"/>
      <c r="G40" s="242">
        <v>95</v>
      </c>
      <c r="H40" s="242">
        <v>95</v>
      </c>
      <c r="I40" s="430">
        <f t="shared" si="1"/>
        <v>95</v>
      </c>
      <c r="J40" s="430">
        <v>99</v>
      </c>
      <c r="K40" s="430">
        <v>99</v>
      </c>
      <c r="L40" s="439">
        <f t="shared" si="2"/>
        <v>99</v>
      </c>
    </row>
    <row r="41" spans="1:14" ht="23.25">
      <c r="A41" s="723"/>
      <c r="B41" s="198" t="s">
        <v>777</v>
      </c>
      <c r="C41" s="466" t="s">
        <v>91</v>
      </c>
      <c r="D41" s="240"/>
      <c r="E41" s="241"/>
      <c r="F41" s="242"/>
      <c r="G41" s="242">
        <v>115</v>
      </c>
      <c r="H41" s="242">
        <v>115</v>
      </c>
      <c r="I41" s="430">
        <f t="shared" si="1"/>
        <v>115</v>
      </c>
      <c r="J41" s="430">
        <v>120</v>
      </c>
      <c r="K41" s="430">
        <v>120</v>
      </c>
      <c r="L41" s="439">
        <f t="shared" si="2"/>
        <v>120</v>
      </c>
    </row>
    <row r="42" spans="1:14" ht="23.25">
      <c r="A42" s="724"/>
      <c r="B42" s="199" t="s">
        <v>780</v>
      </c>
      <c r="C42" s="466" t="s">
        <v>91</v>
      </c>
      <c r="D42" s="240"/>
      <c r="E42" s="241"/>
      <c r="F42" s="242"/>
      <c r="G42" s="242">
        <v>115</v>
      </c>
      <c r="H42" s="242">
        <v>115</v>
      </c>
      <c r="I42" s="430">
        <f t="shared" si="1"/>
        <v>115</v>
      </c>
      <c r="J42" s="430">
        <v>120</v>
      </c>
      <c r="K42" s="430">
        <v>120</v>
      </c>
      <c r="L42" s="439">
        <f t="shared" si="2"/>
        <v>120</v>
      </c>
    </row>
    <row r="43" spans="1:14" s="4" customFormat="1" ht="23.25">
      <c r="A43" s="723">
        <f>A28+1</f>
        <v>6</v>
      </c>
      <c r="B43" s="468" t="s">
        <v>29</v>
      </c>
      <c r="C43" s="466"/>
      <c r="D43" s="3"/>
      <c r="E43" s="12"/>
      <c r="F43" s="182">
        <f t="shared" ref="F43" si="5">E43</f>
        <v>0</v>
      </c>
      <c r="G43" s="182">
        <v>0</v>
      </c>
      <c r="H43" s="182">
        <v>0</v>
      </c>
      <c r="I43" s="430"/>
      <c r="J43" s="430">
        <v>0</v>
      </c>
      <c r="K43" s="430">
        <v>0</v>
      </c>
      <c r="L43" s="439">
        <f t="shared" si="2"/>
        <v>0</v>
      </c>
      <c r="M43" s="1"/>
      <c r="N43" s="1"/>
    </row>
    <row r="44" spans="1:14" s="4" customFormat="1" ht="23.25">
      <c r="A44" s="723"/>
      <c r="B44" s="463" t="s">
        <v>1819</v>
      </c>
      <c r="C44" s="466" t="s">
        <v>1824</v>
      </c>
      <c r="D44" s="3">
        <v>632.5</v>
      </c>
      <c r="E44" s="12">
        <f>D44</f>
        <v>632.5</v>
      </c>
      <c r="F44" s="182">
        <f>ROUNDUP(E44/5, 0)*5</f>
        <v>635</v>
      </c>
      <c r="G44" s="182">
        <v>635</v>
      </c>
      <c r="H44" s="182">
        <v>635</v>
      </c>
      <c r="I44" s="430">
        <f t="shared" ref="I44:I66" si="6">H44</f>
        <v>635</v>
      </c>
      <c r="J44" s="430">
        <v>666</v>
      </c>
      <c r="K44" s="430">
        <v>666</v>
      </c>
      <c r="L44" s="439">
        <f t="shared" si="2"/>
        <v>666</v>
      </c>
      <c r="M44" s="1"/>
      <c r="N44" s="1"/>
    </row>
    <row r="45" spans="1:14" s="4" customFormat="1" ht="23.25">
      <c r="A45" s="723"/>
      <c r="B45" s="463" t="s">
        <v>1820</v>
      </c>
      <c r="C45" s="466" t="s">
        <v>1728</v>
      </c>
      <c r="D45" s="3">
        <v>1980.0000000000002</v>
      </c>
      <c r="E45" s="12">
        <f t="shared" ref="E45:E65" si="7">D45</f>
        <v>1980.0000000000002</v>
      </c>
      <c r="F45" s="182">
        <f t="shared" ref="F45:F65" si="8">ROUNDUP(E45/5, 0)*5</f>
        <v>1980</v>
      </c>
      <c r="G45" s="182">
        <v>1980</v>
      </c>
      <c r="H45" s="182">
        <v>1980</v>
      </c>
      <c r="I45" s="643">
        <f t="shared" si="6"/>
        <v>1980</v>
      </c>
      <c r="J45" s="643">
        <v>2079</v>
      </c>
      <c r="K45" s="643">
        <v>2079</v>
      </c>
      <c r="L45" s="439">
        <f t="shared" si="2"/>
        <v>2079</v>
      </c>
      <c r="M45" s="1"/>
      <c r="N45" s="1"/>
    </row>
    <row r="46" spans="1:14" s="4" customFormat="1" ht="23.25">
      <c r="A46" s="723"/>
      <c r="B46" s="463" t="s">
        <v>1821</v>
      </c>
      <c r="C46" s="466" t="s">
        <v>1728</v>
      </c>
      <c r="D46" s="3">
        <v>2667.5</v>
      </c>
      <c r="E46" s="12">
        <f t="shared" si="7"/>
        <v>2667.5</v>
      </c>
      <c r="F46" s="182">
        <f t="shared" si="8"/>
        <v>2670</v>
      </c>
      <c r="G46" s="182">
        <v>2670</v>
      </c>
      <c r="H46" s="182">
        <v>2670</v>
      </c>
      <c r="I46" s="430">
        <f t="shared" si="6"/>
        <v>2670</v>
      </c>
      <c r="J46" s="430">
        <v>2803</v>
      </c>
      <c r="K46" s="430">
        <v>2803</v>
      </c>
      <c r="L46" s="439">
        <f t="shared" si="2"/>
        <v>2803</v>
      </c>
      <c r="M46" s="1"/>
      <c r="N46" s="1"/>
    </row>
    <row r="47" spans="1:14" s="4" customFormat="1" ht="23.25">
      <c r="A47" s="723"/>
      <c r="B47" s="529" t="s">
        <v>1822</v>
      </c>
      <c r="C47" s="466" t="s">
        <v>15</v>
      </c>
      <c r="D47" s="3">
        <v>198.00000000000003</v>
      </c>
      <c r="E47" s="12">
        <f t="shared" si="7"/>
        <v>198.00000000000003</v>
      </c>
      <c r="F47" s="182">
        <f t="shared" si="8"/>
        <v>200</v>
      </c>
      <c r="G47" s="182">
        <v>200</v>
      </c>
      <c r="H47" s="182">
        <v>200</v>
      </c>
      <c r="I47" s="430">
        <f t="shared" si="6"/>
        <v>200</v>
      </c>
      <c r="J47" s="430">
        <v>210</v>
      </c>
      <c r="K47" s="430">
        <v>210</v>
      </c>
      <c r="L47" s="439">
        <f t="shared" si="2"/>
        <v>210</v>
      </c>
      <c r="M47" s="1"/>
      <c r="N47" s="1"/>
    </row>
    <row r="48" spans="1:14" s="4" customFormat="1" ht="23.25">
      <c r="A48" s="723"/>
      <c r="B48" s="529" t="s">
        <v>1823</v>
      </c>
      <c r="C48" s="536" t="str">
        <f>C47</f>
        <v>s]=hL=</v>
      </c>
      <c r="D48" s="3">
        <v>22</v>
      </c>
      <c r="E48" s="12">
        <f t="shared" si="7"/>
        <v>22</v>
      </c>
      <c r="F48" s="182">
        <f t="shared" si="8"/>
        <v>25</v>
      </c>
      <c r="G48" s="182">
        <v>25</v>
      </c>
      <c r="H48" s="182">
        <v>25</v>
      </c>
      <c r="I48" s="430">
        <f t="shared" si="6"/>
        <v>25</v>
      </c>
      <c r="J48" s="430">
        <v>26</v>
      </c>
      <c r="K48" s="430">
        <v>26</v>
      </c>
      <c r="L48" s="439">
        <f t="shared" si="2"/>
        <v>26</v>
      </c>
      <c r="M48" s="1"/>
      <c r="N48" s="1"/>
    </row>
    <row r="49" spans="1:14" s="4" customFormat="1" ht="23.25">
      <c r="A49" s="723"/>
      <c r="B49" s="529" t="s">
        <v>30</v>
      </c>
      <c r="C49" s="466" t="s">
        <v>31</v>
      </c>
      <c r="D49" s="3">
        <v>5.5</v>
      </c>
      <c r="E49" s="12">
        <f t="shared" si="7"/>
        <v>5.5</v>
      </c>
      <c r="F49" s="182">
        <f t="shared" si="8"/>
        <v>10</v>
      </c>
      <c r="G49" s="182">
        <v>10</v>
      </c>
      <c r="H49" s="182">
        <v>10</v>
      </c>
      <c r="I49" s="430">
        <f t="shared" si="6"/>
        <v>10</v>
      </c>
      <c r="J49" s="430">
        <v>10</v>
      </c>
      <c r="K49" s="430">
        <v>10</v>
      </c>
      <c r="L49" s="439">
        <f t="shared" si="2"/>
        <v>10</v>
      </c>
      <c r="M49" s="1"/>
      <c r="N49" s="1"/>
    </row>
    <row r="50" spans="1:14" s="4" customFormat="1" ht="23.25">
      <c r="A50" s="723"/>
      <c r="B50" s="529" t="s">
        <v>30</v>
      </c>
      <c r="C50" s="466" t="s">
        <v>93</v>
      </c>
      <c r="D50" s="3">
        <v>60.500000000000014</v>
      </c>
      <c r="E50" s="12">
        <f t="shared" si="7"/>
        <v>60.500000000000014</v>
      </c>
      <c r="F50" s="182">
        <f t="shared" si="8"/>
        <v>65</v>
      </c>
      <c r="G50" s="182">
        <v>65</v>
      </c>
      <c r="H50" s="182">
        <v>65</v>
      </c>
      <c r="I50" s="430">
        <f t="shared" si="6"/>
        <v>65</v>
      </c>
      <c r="J50" s="430">
        <v>68</v>
      </c>
      <c r="K50" s="430">
        <v>68</v>
      </c>
      <c r="L50" s="439">
        <f t="shared" si="2"/>
        <v>68</v>
      </c>
      <c r="M50" s="1"/>
      <c r="N50" s="1"/>
    </row>
    <row r="51" spans="1:14" s="4" customFormat="1" ht="23.25">
      <c r="A51" s="723"/>
      <c r="B51" s="529" t="s">
        <v>1825</v>
      </c>
      <c r="C51" s="536" t="str">
        <f t="shared" ref="C51:C53" si="9">C50</f>
        <v>dL=</v>
      </c>
      <c r="D51" s="3">
        <v>66</v>
      </c>
      <c r="E51" s="12">
        <f t="shared" si="7"/>
        <v>66</v>
      </c>
      <c r="F51" s="182">
        <f t="shared" si="8"/>
        <v>70</v>
      </c>
      <c r="G51" s="182">
        <v>70</v>
      </c>
      <c r="H51" s="182">
        <v>70</v>
      </c>
      <c r="I51" s="430">
        <f t="shared" si="6"/>
        <v>70</v>
      </c>
      <c r="J51" s="430">
        <v>73</v>
      </c>
      <c r="K51" s="430">
        <v>73</v>
      </c>
      <c r="L51" s="439">
        <f t="shared" si="2"/>
        <v>73</v>
      </c>
      <c r="M51" s="1"/>
      <c r="N51" s="1"/>
    </row>
    <row r="52" spans="1:14" s="4" customFormat="1" ht="23.25">
      <c r="A52" s="723"/>
      <c r="B52" s="529" t="s">
        <v>1826</v>
      </c>
      <c r="C52" s="536" t="str">
        <f t="shared" si="9"/>
        <v>dL=</v>
      </c>
      <c r="D52" s="3">
        <v>17.600000000000001</v>
      </c>
      <c r="E52" s="12">
        <f t="shared" si="7"/>
        <v>17.600000000000001</v>
      </c>
      <c r="F52" s="182">
        <f t="shared" si="8"/>
        <v>20</v>
      </c>
      <c r="G52" s="182">
        <v>20</v>
      </c>
      <c r="H52" s="182">
        <v>20</v>
      </c>
      <c r="I52" s="430">
        <f t="shared" si="6"/>
        <v>20</v>
      </c>
      <c r="J52" s="430">
        <v>21</v>
      </c>
      <c r="K52" s="430">
        <v>21</v>
      </c>
      <c r="L52" s="439">
        <f t="shared" si="2"/>
        <v>21</v>
      </c>
      <c r="M52" s="1"/>
      <c r="N52" s="1"/>
    </row>
    <row r="53" spans="1:14" s="4" customFormat="1" ht="23.25">
      <c r="A53" s="723"/>
      <c r="B53" s="529" t="s">
        <v>1827</v>
      </c>
      <c r="C53" s="536" t="str">
        <f t="shared" si="9"/>
        <v>dL=</v>
      </c>
      <c r="D53" s="3">
        <v>1100</v>
      </c>
      <c r="E53" s="12">
        <f t="shared" si="7"/>
        <v>1100</v>
      </c>
      <c r="F53" s="182">
        <f t="shared" si="8"/>
        <v>1100</v>
      </c>
      <c r="G53" s="182">
        <v>1100</v>
      </c>
      <c r="H53" s="182">
        <v>1100</v>
      </c>
      <c r="I53" s="430">
        <f t="shared" si="6"/>
        <v>1100</v>
      </c>
      <c r="J53" s="430">
        <v>1155</v>
      </c>
      <c r="K53" s="430">
        <v>1155</v>
      </c>
      <c r="L53" s="439">
        <f t="shared" si="2"/>
        <v>1155</v>
      </c>
      <c r="M53" s="1"/>
      <c r="N53" s="1"/>
    </row>
    <row r="54" spans="1:14" s="4" customFormat="1" ht="23.25">
      <c r="A54" s="723"/>
      <c r="B54" s="529" t="s">
        <v>32</v>
      </c>
      <c r="C54" s="466" t="s">
        <v>33</v>
      </c>
      <c r="D54" s="3">
        <v>66</v>
      </c>
      <c r="E54" s="12">
        <f t="shared" si="7"/>
        <v>66</v>
      </c>
      <c r="F54" s="182">
        <f t="shared" si="8"/>
        <v>70</v>
      </c>
      <c r="G54" s="182">
        <v>70</v>
      </c>
      <c r="H54" s="182">
        <v>70</v>
      </c>
      <c r="I54" s="430">
        <f t="shared" si="6"/>
        <v>70</v>
      </c>
      <c r="J54" s="430">
        <v>73</v>
      </c>
      <c r="K54" s="430">
        <v>73</v>
      </c>
      <c r="L54" s="439">
        <f t="shared" si="2"/>
        <v>73</v>
      </c>
      <c r="M54" s="1"/>
      <c r="N54" s="1"/>
    </row>
    <row r="55" spans="1:14" s="4" customFormat="1" ht="23.25">
      <c r="A55" s="723"/>
      <c r="B55" s="529" t="s">
        <v>34</v>
      </c>
      <c r="C55" s="466" t="s">
        <v>35</v>
      </c>
      <c r="D55" s="3">
        <v>193.60000000000002</v>
      </c>
      <c r="E55" s="12">
        <f t="shared" si="7"/>
        <v>193.60000000000002</v>
      </c>
      <c r="F55" s="182">
        <f t="shared" si="8"/>
        <v>195</v>
      </c>
      <c r="G55" s="182">
        <v>195</v>
      </c>
      <c r="H55" s="182">
        <v>195</v>
      </c>
      <c r="I55" s="430">
        <f t="shared" si="6"/>
        <v>195</v>
      </c>
      <c r="J55" s="430">
        <v>204</v>
      </c>
      <c r="K55" s="430">
        <v>204</v>
      </c>
      <c r="L55" s="439">
        <f t="shared" si="2"/>
        <v>204</v>
      </c>
      <c r="M55" s="1"/>
      <c r="N55" s="1"/>
    </row>
    <row r="56" spans="1:14" s="4" customFormat="1" ht="23.25">
      <c r="A56" s="723"/>
      <c r="B56" s="529" t="s">
        <v>1828</v>
      </c>
      <c r="C56" s="466" t="s">
        <v>33</v>
      </c>
      <c r="D56" s="3">
        <v>27.500000000000004</v>
      </c>
      <c r="E56" s="12">
        <f t="shared" si="7"/>
        <v>27.500000000000004</v>
      </c>
      <c r="F56" s="182">
        <f t="shared" si="8"/>
        <v>30</v>
      </c>
      <c r="G56" s="182">
        <v>30</v>
      </c>
      <c r="H56" s="182">
        <v>30</v>
      </c>
      <c r="I56" s="430">
        <f t="shared" si="6"/>
        <v>30</v>
      </c>
      <c r="J56" s="430">
        <v>31</v>
      </c>
      <c r="K56" s="430">
        <v>31</v>
      </c>
      <c r="L56" s="439">
        <f t="shared" si="2"/>
        <v>31</v>
      </c>
      <c r="M56" s="1"/>
      <c r="N56" s="1"/>
    </row>
    <row r="57" spans="1:14" s="4" customFormat="1" ht="23.25">
      <c r="A57" s="723"/>
      <c r="B57" s="529" t="s">
        <v>1829</v>
      </c>
      <c r="C57" s="466" t="s">
        <v>1834</v>
      </c>
      <c r="D57" s="3">
        <v>145.20000000000002</v>
      </c>
      <c r="E57" s="12">
        <f t="shared" si="7"/>
        <v>145.20000000000002</v>
      </c>
      <c r="F57" s="182">
        <f t="shared" si="8"/>
        <v>150</v>
      </c>
      <c r="G57" s="182">
        <v>150</v>
      </c>
      <c r="H57" s="182">
        <v>150</v>
      </c>
      <c r="I57" s="430">
        <f t="shared" si="6"/>
        <v>150</v>
      </c>
      <c r="J57" s="430">
        <v>157</v>
      </c>
      <c r="K57" s="430">
        <v>157</v>
      </c>
      <c r="L57" s="439">
        <f t="shared" si="2"/>
        <v>157</v>
      </c>
      <c r="M57" s="1"/>
      <c r="N57" s="1"/>
    </row>
    <row r="58" spans="1:14" s="4" customFormat="1" ht="23.25">
      <c r="A58" s="723"/>
      <c r="B58" s="529" t="s">
        <v>1830</v>
      </c>
      <c r="C58" s="466" t="s">
        <v>36</v>
      </c>
      <c r="D58" s="3">
        <v>157.30000000000001</v>
      </c>
      <c r="E58" s="12">
        <f t="shared" si="7"/>
        <v>157.30000000000001</v>
      </c>
      <c r="F58" s="182">
        <f t="shared" si="8"/>
        <v>160</v>
      </c>
      <c r="G58" s="182">
        <v>160</v>
      </c>
      <c r="H58" s="182">
        <v>160</v>
      </c>
      <c r="I58" s="430">
        <f t="shared" si="6"/>
        <v>160</v>
      </c>
      <c r="J58" s="430">
        <v>168</v>
      </c>
      <c r="K58" s="430">
        <v>168</v>
      </c>
      <c r="L58" s="439">
        <f t="shared" si="2"/>
        <v>168</v>
      </c>
      <c r="M58" s="1"/>
      <c r="N58" s="1"/>
    </row>
    <row r="59" spans="1:14" s="4" customFormat="1" ht="23.25">
      <c r="A59" s="723"/>
      <c r="B59" s="529" t="s">
        <v>1831</v>
      </c>
      <c r="C59" s="466" t="s">
        <v>36</v>
      </c>
      <c r="D59" s="3">
        <v>169.4</v>
      </c>
      <c r="E59" s="12">
        <f t="shared" si="7"/>
        <v>169.4</v>
      </c>
      <c r="F59" s="182">
        <f t="shared" si="8"/>
        <v>170</v>
      </c>
      <c r="G59" s="182">
        <v>170</v>
      </c>
      <c r="H59" s="182">
        <v>170</v>
      </c>
      <c r="I59" s="430">
        <f t="shared" si="6"/>
        <v>170</v>
      </c>
      <c r="J59" s="430">
        <v>178</v>
      </c>
      <c r="K59" s="430">
        <v>178</v>
      </c>
      <c r="L59" s="439">
        <f t="shared" si="2"/>
        <v>178</v>
      </c>
      <c r="M59" s="1"/>
      <c r="N59" s="1"/>
    </row>
    <row r="60" spans="1:14" s="4" customFormat="1" ht="23.25">
      <c r="A60" s="723"/>
      <c r="B60" s="529" t="s">
        <v>1832</v>
      </c>
      <c r="C60" s="466" t="s">
        <v>1834</v>
      </c>
      <c r="D60" s="3">
        <v>1028.5000000000002</v>
      </c>
      <c r="E60" s="12">
        <f t="shared" si="7"/>
        <v>1028.5000000000002</v>
      </c>
      <c r="F60" s="182">
        <f t="shared" si="8"/>
        <v>1030</v>
      </c>
      <c r="G60" s="182">
        <v>1030</v>
      </c>
      <c r="H60" s="182">
        <v>1030</v>
      </c>
      <c r="I60" s="430">
        <f t="shared" si="6"/>
        <v>1030</v>
      </c>
      <c r="J60" s="430">
        <v>1081</v>
      </c>
      <c r="K60" s="430">
        <v>1081</v>
      </c>
      <c r="L60" s="439">
        <f t="shared" si="2"/>
        <v>1081</v>
      </c>
      <c r="M60" s="1"/>
      <c r="N60" s="1"/>
    </row>
    <row r="61" spans="1:14" s="4" customFormat="1" ht="23.25">
      <c r="A61" s="723"/>
      <c r="B61" s="529" t="s">
        <v>1833</v>
      </c>
      <c r="C61" s="466" t="s">
        <v>1834</v>
      </c>
      <c r="D61" s="3">
        <v>847.00000000000023</v>
      </c>
      <c r="E61" s="12">
        <f t="shared" si="7"/>
        <v>847.00000000000023</v>
      </c>
      <c r="F61" s="182">
        <f t="shared" si="8"/>
        <v>850</v>
      </c>
      <c r="G61" s="182">
        <v>850</v>
      </c>
      <c r="H61" s="182">
        <v>850</v>
      </c>
      <c r="I61" s="430">
        <f t="shared" si="6"/>
        <v>850</v>
      </c>
      <c r="J61" s="430">
        <v>892</v>
      </c>
      <c r="K61" s="430">
        <v>892</v>
      </c>
      <c r="L61" s="439">
        <f t="shared" si="2"/>
        <v>892</v>
      </c>
      <c r="M61" s="1"/>
      <c r="N61" s="1"/>
    </row>
    <row r="62" spans="1:14" ht="23.25">
      <c r="A62" s="723"/>
      <c r="B62" s="463" t="s">
        <v>1839</v>
      </c>
      <c r="C62" s="466" t="s">
        <v>1843</v>
      </c>
      <c r="D62" s="3">
        <v>9.1999999999999993</v>
      </c>
      <c r="E62" s="12">
        <f t="shared" si="7"/>
        <v>9.1999999999999993</v>
      </c>
      <c r="F62" s="182">
        <f t="shared" si="8"/>
        <v>10</v>
      </c>
      <c r="G62" s="182">
        <v>9</v>
      </c>
      <c r="H62" s="182">
        <v>9</v>
      </c>
      <c r="I62" s="430">
        <f t="shared" si="6"/>
        <v>9</v>
      </c>
      <c r="J62" s="430">
        <v>9</v>
      </c>
      <c r="K62" s="430">
        <v>9</v>
      </c>
      <c r="L62" s="439">
        <f t="shared" si="2"/>
        <v>9</v>
      </c>
    </row>
    <row r="63" spans="1:14" ht="23.25">
      <c r="A63" s="723"/>
      <c r="B63" s="531" t="s">
        <v>1840</v>
      </c>
      <c r="C63" s="466" t="s">
        <v>1843</v>
      </c>
      <c r="D63" s="3"/>
      <c r="E63" s="12"/>
      <c r="F63" s="182"/>
      <c r="G63" s="182">
        <v>12</v>
      </c>
      <c r="H63" s="182">
        <v>12</v>
      </c>
      <c r="I63" s="430">
        <f t="shared" si="6"/>
        <v>12</v>
      </c>
      <c r="J63" s="430">
        <v>12</v>
      </c>
      <c r="K63" s="430">
        <v>12</v>
      </c>
      <c r="L63" s="439">
        <f t="shared" si="2"/>
        <v>12</v>
      </c>
    </row>
    <row r="64" spans="1:14" ht="23.25">
      <c r="A64" s="723"/>
      <c r="B64" s="463" t="s">
        <v>1841</v>
      </c>
      <c r="C64" s="537" t="s">
        <v>1842</v>
      </c>
      <c r="D64" s="3">
        <v>20000</v>
      </c>
      <c r="E64" s="12">
        <f t="shared" si="7"/>
        <v>20000</v>
      </c>
      <c r="F64" s="182">
        <f t="shared" si="8"/>
        <v>20000</v>
      </c>
      <c r="G64" s="182">
        <v>20000</v>
      </c>
      <c r="H64" s="182">
        <v>20000</v>
      </c>
      <c r="I64" s="643">
        <f t="shared" si="6"/>
        <v>20000</v>
      </c>
      <c r="J64" s="643">
        <v>21000</v>
      </c>
      <c r="K64" s="643">
        <v>21000</v>
      </c>
      <c r="L64" s="439">
        <f t="shared" si="2"/>
        <v>21000</v>
      </c>
    </row>
    <row r="65" spans="1:12" ht="23.25">
      <c r="A65" s="724"/>
      <c r="B65" s="463" t="s">
        <v>1841</v>
      </c>
      <c r="C65" s="537" t="s">
        <v>1844</v>
      </c>
      <c r="D65" s="3">
        <v>15000</v>
      </c>
      <c r="E65" s="12">
        <f t="shared" si="7"/>
        <v>15000</v>
      </c>
      <c r="F65" s="182">
        <f t="shared" si="8"/>
        <v>15000</v>
      </c>
      <c r="G65" s="182">
        <v>15000</v>
      </c>
      <c r="H65" s="182">
        <v>15000</v>
      </c>
      <c r="I65" s="643">
        <f t="shared" si="6"/>
        <v>15000</v>
      </c>
      <c r="J65" s="643">
        <v>15750</v>
      </c>
      <c r="K65" s="643">
        <v>15750</v>
      </c>
      <c r="L65" s="439">
        <f t="shared" si="2"/>
        <v>15750</v>
      </c>
    </row>
    <row r="66" spans="1:12" ht="23.25">
      <c r="B66" s="328" t="s">
        <v>1428</v>
      </c>
      <c r="C66" s="328" t="s">
        <v>1522</v>
      </c>
      <c r="D66" s="4">
        <v>500</v>
      </c>
      <c r="E66" s="7"/>
      <c r="F66" s="181"/>
      <c r="G66" s="181">
        <v>500</v>
      </c>
      <c r="H66" s="380">
        <v>500</v>
      </c>
      <c r="I66" s="430">
        <f t="shared" si="6"/>
        <v>500</v>
      </c>
      <c r="J66" s="430">
        <v>525</v>
      </c>
      <c r="K66" s="430">
        <v>525</v>
      </c>
      <c r="L66" s="439">
        <f t="shared" si="2"/>
        <v>525</v>
      </c>
    </row>
    <row r="67" spans="1:12">
      <c r="I67" s="430"/>
      <c r="J67" s="430"/>
      <c r="K67" s="430"/>
    </row>
    <row r="77" spans="1:12">
      <c r="A77" s="171"/>
      <c r="C77" s="171"/>
      <c r="E77" s="1"/>
      <c r="F77" s="183"/>
      <c r="G77" s="183"/>
    </row>
    <row r="78" spans="1:12">
      <c r="A78" s="171"/>
      <c r="C78" s="171"/>
      <c r="E78" s="1"/>
      <c r="F78" s="183"/>
      <c r="G78" s="183"/>
    </row>
    <row r="79" spans="1:12">
      <c r="A79" s="171"/>
      <c r="C79" s="171"/>
      <c r="E79" s="1"/>
      <c r="F79" s="183"/>
      <c r="G79" s="183"/>
    </row>
    <row r="80" spans="1:12">
      <c r="A80" s="171"/>
      <c r="C80" s="171"/>
      <c r="E80" s="1"/>
      <c r="F80" s="183"/>
      <c r="G80" s="183"/>
    </row>
    <row r="81" spans="1:7">
      <c r="A81" s="171"/>
      <c r="C81" s="171"/>
      <c r="E81" s="1"/>
      <c r="F81" s="183"/>
      <c r="G81" s="183"/>
    </row>
    <row r="82" spans="1:7">
      <c r="A82" s="171"/>
      <c r="C82" s="171"/>
      <c r="E82" s="1"/>
      <c r="F82" s="183"/>
      <c r="G82" s="183"/>
    </row>
    <row r="83" spans="1:7">
      <c r="A83" s="171"/>
      <c r="C83" s="171"/>
      <c r="E83" s="1"/>
      <c r="F83" s="183"/>
      <c r="G83" s="183"/>
    </row>
    <row r="84" spans="1:7">
      <c r="A84" s="171"/>
      <c r="C84" s="171"/>
      <c r="E84" s="1"/>
      <c r="F84" s="183"/>
      <c r="G84" s="183"/>
    </row>
    <row r="85" spans="1:7">
      <c r="A85" s="171"/>
      <c r="C85" s="171"/>
      <c r="E85" s="1"/>
      <c r="F85" s="183"/>
      <c r="G85" s="183"/>
    </row>
    <row r="86" spans="1:7">
      <c r="A86" s="171"/>
      <c r="C86" s="171"/>
      <c r="E86" s="1"/>
      <c r="F86" s="183"/>
      <c r="G86" s="183"/>
    </row>
    <row r="87" spans="1:7">
      <c r="A87" s="171"/>
      <c r="C87" s="171"/>
      <c r="E87" s="1"/>
      <c r="F87" s="183"/>
      <c r="G87" s="183"/>
    </row>
    <row r="88" spans="1:7">
      <c r="A88" s="171"/>
      <c r="C88" s="171"/>
      <c r="E88" s="1"/>
      <c r="F88" s="183"/>
      <c r="G88" s="183"/>
    </row>
    <row r="89" spans="1:7">
      <c r="A89" s="171"/>
      <c r="C89" s="171"/>
      <c r="E89" s="1"/>
      <c r="F89" s="183"/>
      <c r="G89" s="183"/>
    </row>
    <row r="90" spans="1:7">
      <c r="A90" s="171"/>
      <c r="C90" s="171"/>
      <c r="E90" s="1"/>
      <c r="F90" s="183"/>
      <c r="G90" s="183"/>
    </row>
    <row r="91" spans="1:7">
      <c r="A91" s="171"/>
      <c r="C91" s="171"/>
      <c r="E91" s="1"/>
      <c r="F91" s="183"/>
      <c r="G91" s="183"/>
    </row>
    <row r="92" spans="1:7">
      <c r="A92" s="171"/>
      <c r="C92" s="171"/>
      <c r="E92" s="1"/>
      <c r="F92" s="183"/>
      <c r="G92" s="183"/>
    </row>
    <row r="93" spans="1:7">
      <c r="A93" s="171"/>
      <c r="C93" s="171"/>
      <c r="E93" s="1"/>
      <c r="F93" s="183"/>
      <c r="G93" s="183"/>
    </row>
    <row r="94" spans="1:7">
      <c r="A94" s="171"/>
      <c r="C94" s="171"/>
      <c r="E94" s="1"/>
      <c r="F94" s="183"/>
      <c r="G94" s="183"/>
    </row>
    <row r="95" spans="1:7">
      <c r="A95" s="171"/>
      <c r="C95" s="171"/>
      <c r="E95" s="1"/>
      <c r="F95" s="183"/>
      <c r="G95" s="183"/>
    </row>
    <row r="96" spans="1:7">
      <c r="A96" s="171"/>
      <c r="C96" s="171"/>
      <c r="E96" s="1"/>
      <c r="F96" s="183"/>
      <c r="G96" s="183"/>
    </row>
    <row r="97" spans="1:7">
      <c r="A97" s="171"/>
      <c r="C97" s="171"/>
      <c r="E97" s="1"/>
      <c r="F97" s="183"/>
      <c r="G97" s="183"/>
    </row>
    <row r="98" spans="1:7">
      <c r="A98" s="171"/>
      <c r="C98" s="171"/>
      <c r="E98" s="1"/>
      <c r="F98" s="183"/>
      <c r="G98" s="183"/>
    </row>
    <row r="99" spans="1:7">
      <c r="A99" s="171"/>
      <c r="C99" s="171"/>
      <c r="E99" s="1"/>
      <c r="F99" s="183"/>
      <c r="G99" s="183"/>
    </row>
    <row r="100" spans="1:7">
      <c r="A100" s="171"/>
      <c r="C100" s="171"/>
      <c r="E100" s="1"/>
      <c r="F100" s="183"/>
      <c r="G100" s="183"/>
    </row>
    <row r="101" spans="1:7">
      <c r="A101" s="171"/>
      <c r="C101" s="171"/>
      <c r="E101" s="1"/>
      <c r="F101" s="183"/>
      <c r="G101" s="183"/>
    </row>
    <row r="102" spans="1:7">
      <c r="A102" s="171"/>
      <c r="C102" s="171"/>
      <c r="E102" s="1"/>
      <c r="F102" s="183"/>
      <c r="G102" s="183"/>
    </row>
    <row r="103" spans="1:7">
      <c r="A103" s="171"/>
      <c r="C103" s="171"/>
      <c r="E103" s="1"/>
      <c r="F103" s="183"/>
      <c r="G103" s="183"/>
    </row>
    <row r="104" spans="1:7">
      <c r="A104" s="171"/>
      <c r="C104" s="171"/>
      <c r="E104" s="1"/>
      <c r="F104" s="183"/>
      <c r="G104" s="183"/>
    </row>
    <row r="105" spans="1:7">
      <c r="A105" s="171"/>
      <c r="C105" s="171"/>
      <c r="E105" s="1"/>
      <c r="F105" s="183"/>
      <c r="G105" s="183"/>
    </row>
  </sheetData>
  <mergeCells count="7">
    <mergeCell ref="A1:K1"/>
    <mergeCell ref="A43:A65"/>
    <mergeCell ref="A28:A42"/>
    <mergeCell ref="A18:A22"/>
    <mergeCell ref="A23:A27"/>
    <mergeCell ref="A3:A12"/>
    <mergeCell ref="A13:A17"/>
  </mergeCells>
  <dataValidations disablePrompts="1" count="1">
    <dataValidation errorStyle="information" allowBlank="1" showInputMessage="1" showErrorMessage="1" sqref="C56"/>
  </dataValidations>
  <pageMargins left="0.53" right="0.44685039399999998" top="0.68" bottom="0.65" header="0.33" footer="0.196850393700787"/>
  <pageSetup paperSize="9" scale="79" fitToWidth="0" orientation="portrait" horizontalDpi="4294967293" vertic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view="pageBreakPreview" zoomScaleSheetLayoutView="100" workbookViewId="0">
      <selection activeCell="G92" sqref="G92"/>
    </sheetView>
  </sheetViews>
  <sheetFormatPr defaultColWidth="9.140625" defaultRowHeight="14.85" customHeight="1"/>
  <cols>
    <col min="1" max="1" width="5.28515625" style="16" customWidth="1"/>
    <col min="2" max="2" width="8.5703125" style="15" customWidth="1"/>
    <col min="3" max="3" width="7.7109375" style="15" customWidth="1"/>
    <col min="4" max="4" width="12.7109375" style="14" customWidth="1"/>
    <col min="5" max="5" width="7.42578125" style="15" bestFit="1" customWidth="1"/>
    <col min="6" max="7" width="14.140625" style="15" bestFit="1" customWidth="1"/>
    <col min="8" max="9" width="17.5703125" style="15" bestFit="1" customWidth="1"/>
    <col min="10" max="17" width="11.85546875" style="15" customWidth="1"/>
    <col min="18" max="18" width="11.7109375" style="15" customWidth="1"/>
    <col min="19" max="19" width="10.5703125" style="15" hidden="1" customWidth="1"/>
    <col min="20" max="20" width="13.7109375" style="15" bestFit="1" customWidth="1"/>
    <col min="21" max="21" width="14" style="15" bestFit="1" customWidth="1"/>
    <col min="22" max="22" width="14" style="15" customWidth="1"/>
    <col min="23" max="23" width="17.42578125" style="15" customWidth="1"/>
    <col min="24" max="16384" width="9.140625" style="15"/>
  </cols>
  <sheetData>
    <row r="1" spans="1:20" ht="17.25">
      <c r="A1" s="592"/>
      <c r="B1" s="779" t="s">
        <v>1458</v>
      </c>
      <c r="C1" s="779"/>
      <c r="D1" s="779"/>
      <c r="E1" s="779"/>
      <c r="F1" s="779"/>
      <c r="G1" s="779"/>
      <c r="H1" s="779"/>
      <c r="I1" s="779"/>
      <c r="J1" s="779"/>
      <c r="K1" s="779"/>
      <c r="L1" s="779"/>
      <c r="M1" s="779"/>
      <c r="N1" s="779"/>
      <c r="O1" s="779"/>
      <c r="P1" s="779"/>
      <c r="Q1" s="779"/>
      <c r="R1" s="779"/>
      <c r="S1" s="779"/>
      <c r="T1" s="779"/>
    </row>
    <row r="2" spans="1:20" ht="23.25">
      <c r="B2" s="313" t="s">
        <v>1478</v>
      </c>
      <c r="C2" s="313"/>
    </row>
    <row r="3" spans="1:20" ht="27" customHeight="1">
      <c r="A3" s="770" t="s">
        <v>203</v>
      </c>
      <c r="B3" s="780" t="s">
        <v>1462</v>
      </c>
      <c r="C3" s="781"/>
      <c r="D3" s="770" t="s">
        <v>1474</v>
      </c>
      <c r="E3" s="770" t="s">
        <v>296</v>
      </c>
      <c r="F3" s="770" t="s">
        <v>1505</v>
      </c>
      <c r="G3" s="770" t="s">
        <v>1506</v>
      </c>
      <c r="H3" s="770" t="s">
        <v>1991</v>
      </c>
      <c r="I3" s="770" t="s">
        <v>2070</v>
      </c>
      <c r="J3" s="389"/>
      <c r="K3" s="389"/>
      <c r="L3" s="389"/>
      <c r="M3" s="389"/>
      <c r="N3" s="389"/>
      <c r="O3" s="389"/>
      <c r="P3" s="389"/>
      <c r="Q3" s="389"/>
    </row>
    <row r="4" spans="1:20" ht="27" customHeight="1">
      <c r="A4" s="772"/>
      <c r="B4" s="381" t="s">
        <v>1463</v>
      </c>
      <c r="C4" s="381" t="s">
        <v>1464</v>
      </c>
      <c r="D4" s="772"/>
      <c r="E4" s="772"/>
      <c r="F4" s="772"/>
      <c r="G4" s="772"/>
      <c r="H4" s="772"/>
      <c r="I4" s="772"/>
      <c r="J4" s="389"/>
      <c r="K4" s="389"/>
      <c r="L4" s="389"/>
      <c r="M4" s="389"/>
      <c r="N4" s="389"/>
      <c r="O4" s="389"/>
      <c r="P4" s="389"/>
      <c r="Q4" s="389"/>
    </row>
    <row r="5" spans="1:20" ht="18">
      <c r="A5" s="381">
        <v>1</v>
      </c>
      <c r="B5" s="314">
        <v>20</v>
      </c>
      <c r="C5" s="314" t="s">
        <v>1374</v>
      </c>
      <c r="D5" s="314" t="s">
        <v>1461</v>
      </c>
      <c r="E5" s="381" t="s">
        <v>141</v>
      </c>
      <c r="F5" s="390">
        <v>37.130000000000003</v>
      </c>
      <c r="G5" s="390">
        <f>F5</f>
        <v>37.130000000000003</v>
      </c>
      <c r="H5" s="390">
        <v>38</v>
      </c>
      <c r="I5" s="390">
        <v>38</v>
      </c>
      <c r="J5" s="389"/>
      <c r="K5" s="389"/>
      <c r="L5" s="389"/>
      <c r="M5" s="389"/>
      <c r="N5" s="389"/>
      <c r="O5" s="389"/>
      <c r="P5" s="389"/>
      <c r="Q5" s="389"/>
    </row>
    <row r="6" spans="1:20" ht="18">
      <c r="A6" s="770">
        <v>2</v>
      </c>
      <c r="B6" s="773">
        <v>25</v>
      </c>
      <c r="C6" s="770" t="s">
        <v>1375</v>
      </c>
      <c r="D6" s="314" t="s">
        <v>1465</v>
      </c>
      <c r="E6" s="381" t="s">
        <v>141</v>
      </c>
      <c r="F6" s="390">
        <v>47.58</v>
      </c>
      <c r="G6" s="390">
        <f t="shared" ref="G6:G53" si="0">F6</f>
        <v>47.58</v>
      </c>
      <c r="H6" s="390">
        <v>49</v>
      </c>
      <c r="I6" s="390">
        <v>49</v>
      </c>
      <c r="J6" s="389"/>
      <c r="K6" s="389"/>
      <c r="L6" s="389"/>
      <c r="M6" s="389"/>
      <c r="N6" s="389"/>
      <c r="O6" s="389"/>
      <c r="P6" s="389"/>
      <c r="Q6" s="389"/>
    </row>
    <row r="7" spans="1:20" ht="18">
      <c r="A7" s="772"/>
      <c r="B7" s="775"/>
      <c r="C7" s="772"/>
      <c r="D7" s="314" t="s">
        <v>1461</v>
      </c>
      <c r="E7" s="381" t="s">
        <v>141</v>
      </c>
      <c r="F7" s="390">
        <v>57.2</v>
      </c>
      <c r="G7" s="390">
        <f t="shared" si="0"/>
        <v>57.2</v>
      </c>
      <c r="H7" s="390">
        <v>60</v>
      </c>
      <c r="I7" s="390">
        <v>60</v>
      </c>
      <c r="J7" s="389"/>
      <c r="K7" s="389"/>
      <c r="L7" s="389"/>
      <c r="M7" s="389"/>
      <c r="N7" s="389"/>
      <c r="O7" s="389"/>
      <c r="P7" s="389"/>
      <c r="Q7" s="389"/>
    </row>
    <row r="8" spans="1:20" ht="18">
      <c r="A8" s="770">
        <v>3</v>
      </c>
      <c r="B8" s="773">
        <v>32</v>
      </c>
      <c r="C8" s="770" t="s">
        <v>1376</v>
      </c>
      <c r="D8" s="314" t="s">
        <v>1466</v>
      </c>
      <c r="E8" s="381" t="s">
        <v>141</v>
      </c>
      <c r="F8" s="390">
        <v>64.34</v>
      </c>
      <c r="G8" s="390">
        <f t="shared" si="0"/>
        <v>64.34</v>
      </c>
      <c r="H8" s="390">
        <v>67</v>
      </c>
      <c r="I8" s="390">
        <v>67</v>
      </c>
      <c r="J8" s="389"/>
      <c r="K8" s="389"/>
      <c r="L8" s="389"/>
      <c r="M8" s="389"/>
      <c r="N8" s="389"/>
      <c r="O8" s="389"/>
      <c r="P8" s="389"/>
      <c r="Q8" s="389"/>
    </row>
    <row r="9" spans="1:20" ht="18">
      <c r="A9" s="771"/>
      <c r="B9" s="774"/>
      <c r="C9" s="771"/>
      <c r="D9" s="314" t="s">
        <v>1465</v>
      </c>
      <c r="E9" s="381" t="s">
        <v>141</v>
      </c>
      <c r="F9" s="390">
        <v>75.349999999999994</v>
      </c>
      <c r="G9" s="390">
        <f t="shared" si="0"/>
        <v>75.349999999999994</v>
      </c>
      <c r="H9" s="390">
        <v>79</v>
      </c>
      <c r="I9" s="390">
        <v>79</v>
      </c>
      <c r="J9" s="389"/>
      <c r="K9" s="389"/>
      <c r="L9" s="389"/>
      <c r="M9" s="389"/>
      <c r="N9" s="389"/>
      <c r="O9" s="389"/>
      <c r="P9" s="389"/>
      <c r="Q9" s="389"/>
    </row>
    <row r="10" spans="1:20" ht="18">
      <c r="A10" s="772"/>
      <c r="B10" s="775"/>
      <c r="C10" s="772"/>
      <c r="D10" s="314" t="s">
        <v>1461</v>
      </c>
      <c r="E10" s="381" t="s">
        <v>141</v>
      </c>
      <c r="F10" s="390">
        <v>92.95</v>
      </c>
      <c r="G10" s="390">
        <f t="shared" si="0"/>
        <v>92.95</v>
      </c>
      <c r="H10" s="390">
        <v>97</v>
      </c>
      <c r="I10" s="390">
        <v>97</v>
      </c>
      <c r="J10" s="389"/>
      <c r="K10" s="389"/>
      <c r="L10" s="389"/>
      <c r="M10" s="389"/>
      <c r="N10" s="389"/>
      <c r="O10" s="389"/>
      <c r="P10" s="389"/>
      <c r="Q10" s="389"/>
    </row>
    <row r="11" spans="1:20" ht="18">
      <c r="A11" s="770">
        <v>4</v>
      </c>
      <c r="B11" s="773">
        <v>40</v>
      </c>
      <c r="C11" s="770" t="s">
        <v>1378</v>
      </c>
      <c r="D11" s="314" t="s">
        <v>1466</v>
      </c>
      <c r="E11" s="381" t="s">
        <v>141</v>
      </c>
      <c r="F11" s="390">
        <v>99</v>
      </c>
      <c r="G11" s="390">
        <f t="shared" si="0"/>
        <v>99</v>
      </c>
      <c r="H11" s="390">
        <v>103</v>
      </c>
      <c r="I11" s="390">
        <v>103</v>
      </c>
      <c r="J11" s="389"/>
      <c r="K11" s="389"/>
      <c r="L11" s="389"/>
      <c r="M11" s="389"/>
      <c r="N11" s="389"/>
      <c r="O11" s="389"/>
      <c r="P11" s="389"/>
      <c r="Q11" s="389"/>
    </row>
    <row r="12" spans="1:20" ht="18">
      <c r="A12" s="771"/>
      <c r="B12" s="774"/>
      <c r="C12" s="771"/>
      <c r="D12" s="314" t="s">
        <v>1465</v>
      </c>
      <c r="E12" s="381" t="s">
        <v>141</v>
      </c>
      <c r="F12" s="390">
        <v>119.35</v>
      </c>
      <c r="G12" s="390">
        <f t="shared" si="0"/>
        <v>119.35</v>
      </c>
      <c r="H12" s="390">
        <v>125</v>
      </c>
      <c r="I12" s="390">
        <v>125</v>
      </c>
      <c r="J12" s="389"/>
      <c r="K12" s="389"/>
      <c r="L12" s="389"/>
      <c r="M12" s="389"/>
      <c r="N12" s="389"/>
      <c r="O12" s="389"/>
      <c r="P12" s="389"/>
      <c r="Q12" s="389"/>
    </row>
    <row r="13" spans="1:20" ht="18">
      <c r="A13" s="772"/>
      <c r="B13" s="775"/>
      <c r="C13" s="772"/>
      <c r="D13" s="314" t="s">
        <v>1461</v>
      </c>
      <c r="E13" s="381" t="s">
        <v>141</v>
      </c>
      <c r="F13" s="390">
        <v>143.83000000000001</v>
      </c>
      <c r="G13" s="390">
        <f t="shared" si="0"/>
        <v>143.83000000000001</v>
      </c>
      <c r="H13" s="390">
        <v>151</v>
      </c>
      <c r="I13" s="390">
        <v>151</v>
      </c>
      <c r="J13" s="389"/>
      <c r="K13" s="389"/>
      <c r="L13" s="389"/>
      <c r="M13" s="389"/>
      <c r="N13" s="389"/>
      <c r="O13" s="389"/>
      <c r="P13" s="389"/>
      <c r="Q13" s="389"/>
    </row>
    <row r="14" spans="1:20" ht="18">
      <c r="A14" s="770">
        <v>5</v>
      </c>
      <c r="B14" s="773">
        <v>50</v>
      </c>
      <c r="C14" s="770" t="s">
        <v>1377</v>
      </c>
      <c r="D14" s="314" t="s">
        <v>1467</v>
      </c>
      <c r="E14" s="381" t="s">
        <v>141</v>
      </c>
      <c r="F14" s="390">
        <v>100.38</v>
      </c>
      <c r="G14" s="390">
        <f t="shared" si="0"/>
        <v>100.38</v>
      </c>
      <c r="H14" s="390">
        <v>105</v>
      </c>
      <c r="I14" s="390">
        <v>105</v>
      </c>
      <c r="J14" s="389"/>
      <c r="K14" s="389"/>
      <c r="L14" s="389"/>
      <c r="M14" s="389"/>
      <c r="N14" s="389"/>
      <c r="O14" s="389"/>
      <c r="P14" s="389"/>
      <c r="Q14" s="389"/>
    </row>
    <row r="15" spans="1:20" ht="18">
      <c r="A15" s="771"/>
      <c r="B15" s="774"/>
      <c r="C15" s="771"/>
      <c r="D15" s="314" t="s">
        <v>1466</v>
      </c>
      <c r="E15" s="381" t="s">
        <v>141</v>
      </c>
      <c r="F15" s="390">
        <v>152.63</v>
      </c>
      <c r="G15" s="390">
        <f t="shared" si="0"/>
        <v>152.63</v>
      </c>
      <c r="H15" s="390">
        <v>160</v>
      </c>
      <c r="I15" s="390">
        <v>160</v>
      </c>
      <c r="J15" s="389"/>
      <c r="K15" s="389"/>
      <c r="L15" s="389"/>
      <c r="M15" s="389"/>
      <c r="N15" s="389"/>
      <c r="O15" s="389"/>
      <c r="P15" s="389"/>
      <c r="Q15" s="389"/>
    </row>
    <row r="16" spans="1:20" ht="18">
      <c r="A16" s="771"/>
      <c r="B16" s="774"/>
      <c r="C16" s="771"/>
      <c r="D16" s="314" t="s">
        <v>1465</v>
      </c>
      <c r="E16" s="381" t="s">
        <v>141</v>
      </c>
      <c r="F16" s="390">
        <v>185.08</v>
      </c>
      <c r="G16" s="390">
        <f t="shared" si="0"/>
        <v>185.08</v>
      </c>
      <c r="H16" s="390">
        <v>194</v>
      </c>
      <c r="I16" s="390">
        <v>194</v>
      </c>
      <c r="J16" s="389"/>
      <c r="K16" s="389"/>
      <c r="L16" s="389"/>
      <c r="M16" s="389"/>
      <c r="N16" s="389"/>
      <c r="O16" s="389"/>
      <c r="P16" s="389"/>
      <c r="Q16" s="389"/>
    </row>
    <row r="17" spans="1:17" ht="18">
      <c r="A17" s="772"/>
      <c r="B17" s="775"/>
      <c r="C17" s="772"/>
      <c r="D17" s="314" t="s">
        <v>1461</v>
      </c>
      <c r="E17" s="381" t="s">
        <v>141</v>
      </c>
      <c r="F17" s="390">
        <v>222.2</v>
      </c>
      <c r="G17" s="390">
        <f t="shared" si="0"/>
        <v>222.2</v>
      </c>
      <c r="H17" s="390">
        <v>233</v>
      </c>
      <c r="I17" s="390">
        <v>233</v>
      </c>
      <c r="J17" s="389"/>
      <c r="K17" s="389"/>
      <c r="L17" s="389"/>
      <c r="M17" s="389"/>
      <c r="N17" s="389"/>
      <c r="O17" s="389"/>
      <c r="P17" s="389"/>
      <c r="Q17" s="389"/>
    </row>
    <row r="18" spans="1:17" ht="18">
      <c r="A18" s="770">
        <v>6</v>
      </c>
      <c r="B18" s="773">
        <v>63</v>
      </c>
      <c r="C18" s="770" t="s">
        <v>1379</v>
      </c>
      <c r="D18" s="314" t="s">
        <v>1467</v>
      </c>
      <c r="E18" s="381" t="s">
        <v>141</v>
      </c>
      <c r="F18" s="390">
        <v>156.19999999999999</v>
      </c>
      <c r="G18" s="390">
        <f t="shared" si="0"/>
        <v>156.19999999999999</v>
      </c>
      <c r="H18" s="390">
        <v>164</v>
      </c>
      <c r="I18" s="390">
        <v>164</v>
      </c>
      <c r="J18" s="389"/>
      <c r="K18" s="389"/>
      <c r="L18" s="389"/>
      <c r="M18" s="389"/>
      <c r="N18" s="389"/>
      <c r="O18" s="389"/>
      <c r="P18" s="389"/>
      <c r="Q18" s="389"/>
    </row>
    <row r="19" spans="1:17" ht="18">
      <c r="A19" s="771"/>
      <c r="B19" s="774"/>
      <c r="C19" s="771"/>
      <c r="D19" s="314" t="s">
        <v>1466</v>
      </c>
      <c r="E19" s="381" t="s">
        <v>141</v>
      </c>
      <c r="F19" s="390">
        <v>242.55</v>
      </c>
      <c r="G19" s="390">
        <f t="shared" si="0"/>
        <v>242.55</v>
      </c>
      <c r="H19" s="390">
        <v>254</v>
      </c>
      <c r="I19" s="390">
        <v>254</v>
      </c>
      <c r="J19" s="389"/>
      <c r="K19" s="389"/>
      <c r="L19" s="389"/>
      <c r="M19" s="389"/>
      <c r="N19" s="389"/>
      <c r="O19" s="389"/>
      <c r="P19" s="389"/>
      <c r="Q19" s="389"/>
    </row>
    <row r="20" spans="1:17" ht="18">
      <c r="A20" s="771"/>
      <c r="B20" s="774"/>
      <c r="C20" s="771"/>
      <c r="D20" s="314" t="s">
        <v>1465</v>
      </c>
      <c r="E20" s="381" t="s">
        <v>141</v>
      </c>
      <c r="F20" s="390">
        <v>287.93</v>
      </c>
      <c r="G20" s="390">
        <f t="shared" si="0"/>
        <v>287.93</v>
      </c>
      <c r="H20" s="390">
        <v>302</v>
      </c>
      <c r="I20" s="390">
        <v>302</v>
      </c>
      <c r="J20" s="389"/>
      <c r="K20" s="389"/>
      <c r="L20" s="389"/>
      <c r="M20" s="389"/>
      <c r="N20" s="389"/>
      <c r="O20" s="389"/>
      <c r="P20" s="389"/>
      <c r="Q20" s="389"/>
    </row>
    <row r="21" spans="1:17" ht="18">
      <c r="A21" s="772"/>
      <c r="B21" s="775"/>
      <c r="C21" s="772"/>
      <c r="D21" s="314" t="s">
        <v>1461</v>
      </c>
      <c r="E21" s="381" t="s">
        <v>141</v>
      </c>
      <c r="F21" s="390">
        <v>349.25</v>
      </c>
      <c r="G21" s="390">
        <f t="shared" si="0"/>
        <v>349.25</v>
      </c>
      <c r="H21" s="390">
        <v>366</v>
      </c>
      <c r="I21" s="390">
        <v>366</v>
      </c>
      <c r="J21" s="389"/>
      <c r="K21" s="389"/>
      <c r="L21" s="389"/>
      <c r="M21" s="389"/>
      <c r="N21" s="389"/>
      <c r="O21" s="389"/>
      <c r="P21" s="389"/>
      <c r="Q21" s="389"/>
    </row>
    <row r="22" spans="1:17" ht="18">
      <c r="A22" s="770">
        <v>7</v>
      </c>
      <c r="B22" s="773">
        <v>75</v>
      </c>
      <c r="C22" s="770" t="s">
        <v>1380</v>
      </c>
      <c r="D22" s="314" t="s">
        <v>1467</v>
      </c>
      <c r="E22" s="381" t="s">
        <v>141</v>
      </c>
      <c r="F22" s="390">
        <v>224.4</v>
      </c>
      <c r="G22" s="390">
        <f t="shared" si="0"/>
        <v>224.4</v>
      </c>
      <c r="H22" s="390">
        <v>235</v>
      </c>
      <c r="I22" s="390">
        <v>235</v>
      </c>
      <c r="J22" s="389"/>
      <c r="K22" s="389"/>
      <c r="L22" s="389"/>
      <c r="M22" s="389"/>
      <c r="N22" s="389"/>
      <c r="O22" s="389"/>
      <c r="P22" s="389"/>
      <c r="Q22" s="389"/>
    </row>
    <row r="23" spans="1:17" ht="18">
      <c r="A23" s="771"/>
      <c r="B23" s="774"/>
      <c r="C23" s="771"/>
      <c r="D23" s="314" t="s">
        <v>1466</v>
      </c>
      <c r="E23" s="381" t="s">
        <v>141</v>
      </c>
      <c r="F23" s="390">
        <v>343.2</v>
      </c>
      <c r="G23" s="390">
        <f t="shared" si="0"/>
        <v>343.2</v>
      </c>
      <c r="H23" s="390">
        <v>360</v>
      </c>
      <c r="I23" s="390">
        <v>360</v>
      </c>
      <c r="J23" s="389"/>
      <c r="K23" s="389"/>
      <c r="L23" s="389"/>
      <c r="M23" s="389"/>
      <c r="N23" s="389"/>
      <c r="O23" s="389"/>
      <c r="P23" s="389"/>
      <c r="Q23" s="389"/>
    </row>
    <row r="24" spans="1:17" ht="18">
      <c r="A24" s="771"/>
      <c r="B24" s="774"/>
      <c r="C24" s="771"/>
      <c r="D24" s="314" t="s">
        <v>1465</v>
      </c>
      <c r="E24" s="381" t="s">
        <v>141</v>
      </c>
      <c r="F24" s="390">
        <v>407.28</v>
      </c>
      <c r="G24" s="390">
        <f t="shared" si="0"/>
        <v>407.28</v>
      </c>
      <c r="H24" s="390">
        <v>427</v>
      </c>
      <c r="I24" s="390">
        <v>427</v>
      </c>
      <c r="J24" s="389"/>
      <c r="K24" s="389"/>
      <c r="L24" s="389"/>
      <c r="M24" s="389"/>
      <c r="N24" s="389"/>
      <c r="O24" s="389"/>
      <c r="P24" s="389"/>
      <c r="Q24" s="389"/>
    </row>
    <row r="25" spans="1:17" ht="18">
      <c r="A25" s="772"/>
      <c r="B25" s="775"/>
      <c r="C25" s="772"/>
      <c r="D25" s="314" t="s">
        <v>1461</v>
      </c>
      <c r="E25" s="381" t="s">
        <v>141</v>
      </c>
      <c r="F25" s="390">
        <v>495</v>
      </c>
      <c r="G25" s="390">
        <f t="shared" si="0"/>
        <v>495</v>
      </c>
      <c r="H25" s="390">
        <v>519</v>
      </c>
      <c r="I25" s="390">
        <v>519</v>
      </c>
      <c r="J25" s="389"/>
      <c r="K25" s="389"/>
      <c r="L25" s="389"/>
      <c r="M25" s="389"/>
      <c r="N25" s="389"/>
      <c r="O25" s="389"/>
      <c r="P25" s="389"/>
      <c r="Q25" s="389"/>
    </row>
    <row r="26" spans="1:17" ht="18">
      <c r="A26" s="770">
        <v>8</v>
      </c>
      <c r="B26" s="773">
        <v>90</v>
      </c>
      <c r="C26" s="776" t="s">
        <v>1381</v>
      </c>
      <c r="D26" s="314" t="s">
        <v>1467</v>
      </c>
      <c r="E26" s="381" t="s">
        <v>141</v>
      </c>
      <c r="F26" s="390">
        <v>315.7</v>
      </c>
      <c r="G26" s="390">
        <f t="shared" si="0"/>
        <v>315.7</v>
      </c>
      <c r="H26" s="390">
        <v>331</v>
      </c>
      <c r="I26" s="390">
        <v>331</v>
      </c>
      <c r="J26" s="389"/>
      <c r="K26" s="389"/>
      <c r="L26" s="389"/>
      <c r="M26" s="389"/>
      <c r="N26" s="389"/>
      <c r="O26" s="389"/>
      <c r="P26" s="389"/>
      <c r="Q26" s="389"/>
    </row>
    <row r="27" spans="1:17" ht="18">
      <c r="A27" s="771"/>
      <c r="B27" s="774"/>
      <c r="C27" s="777"/>
      <c r="D27" s="314" t="s">
        <v>1466</v>
      </c>
      <c r="E27" s="381" t="s">
        <v>141</v>
      </c>
      <c r="F27" s="390">
        <v>491.43</v>
      </c>
      <c r="G27" s="390">
        <f t="shared" si="0"/>
        <v>491.43</v>
      </c>
      <c r="H27" s="390">
        <v>516</v>
      </c>
      <c r="I27" s="390">
        <v>516</v>
      </c>
      <c r="J27" s="389"/>
      <c r="K27" s="389"/>
      <c r="L27" s="389"/>
      <c r="M27" s="389"/>
      <c r="N27" s="389"/>
      <c r="O27" s="389"/>
      <c r="P27" s="389"/>
      <c r="Q27" s="389"/>
    </row>
    <row r="28" spans="1:17" ht="18">
      <c r="A28" s="771"/>
      <c r="B28" s="774"/>
      <c r="C28" s="777"/>
      <c r="D28" s="314" t="s">
        <v>1465</v>
      </c>
      <c r="E28" s="381" t="s">
        <v>141</v>
      </c>
      <c r="F28" s="390">
        <v>589.6</v>
      </c>
      <c r="G28" s="390">
        <f t="shared" si="0"/>
        <v>589.6</v>
      </c>
      <c r="H28" s="390">
        <v>619</v>
      </c>
      <c r="I28" s="390">
        <v>619</v>
      </c>
      <c r="J28" s="389"/>
      <c r="K28" s="389"/>
      <c r="L28" s="389"/>
      <c r="M28" s="389"/>
      <c r="N28" s="389"/>
      <c r="O28" s="389"/>
      <c r="P28" s="389"/>
      <c r="Q28" s="389"/>
    </row>
    <row r="29" spans="1:17" ht="18">
      <c r="A29" s="772"/>
      <c r="B29" s="775"/>
      <c r="C29" s="778"/>
      <c r="D29" s="314" t="s">
        <v>1461</v>
      </c>
      <c r="E29" s="381" t="s">
        <v>141</v>
      </c>
      <c r="F29" s="390">
        <v>712.53</v>
      </c>
      <c r="G29" s="390">
        <f t="shared" si="0"/>
        <v>712.53</v>
      </c>
      <c r="H29" s="390">
        <v>748</v>
      </c>
      <c r="I29" s="390">
        <v>748</v>
      </c>
      <c r="J29" s="389"/>
      <c r="K29" s="389"/>
      <c r="L29" s="389"/>
      <c r="M29" s="389"/>
      <c r="N29" s="389"/>
      <c r="O29" s="389"/>
      <c r="P29" s="389"/>
      <c r="Q29" s="389"/>
    </row>
    <row r="30" spans="1:17" ht="18">
      <c r="A30" s="770">
        <v>9</v>
      </c>
      <c r="B30" s="773">
        <v>110</v>
      </c>
      <c r="C30" s="770" t="s">
        <v>1382</v>
      </c>
      <c r="D30" s="314" t="s">
        <v>1467</v>
      </c>
      <c r="E30" s="381" t="s">
        <v>141</v>
      </c>
      <c r="F30" s="390">
        <v>464.2</v>
      </c>
      <c r="G30" s="390">
        <f t="shared" si="0"/>
        <v>464.2</v>
      </c>
      <c r="H30" s="390">
        <v>487</v>
      </c>
      <c r="I30" s="390">
        <v>487</v>
      </c>
      <c r="J30" s="389"/>
      <c r="K30" s="389"/>
      <c r="L30" s="389"/>
      <c r="M30" s="389"/>
      <c r="N30" s="389"/>
      <c r="O30" s="389"/>
      <c r="P30" s="389"/>
      <c r="Q30" s="389"/>
    </row>
    <row r="31" spans="1:17" ht="18">
      <c r="A31" s="771"/>
      <c r="B31" s="774"/>
      <c r="C31" s="771"/>
      <c r="D31" s="314" t="s">
        <v>1466</v>
      </c>
      <c r="E31" s="381" t="s">
        <v>141</v>
      </c>
      <c r="F31" s="390">
        <v>726.83</v>
      </c>
      <c r="G31" s="390">
        <f t="shared" si="0"/>
        <v>726.83</v>
      </c>
      <c r="H31" s="390">
        <v>763</v>
      </c>
      <c r="I31" s="390">
        <v>763</v>
      </c>
      <c r="J31" s="389"/>
      <c r="K31" s="389"/>
      <c r="L31" s="389"/>
      <c r="M31" s="389"/>
      <c r="N31" s="389"/>
      <c r="O31" s="389"/>
      <c r="P31" s="389"/>
      <c r="Q31" s="389"/>
    </row>
    <row r="32" spans="1:17" ht="18">
      <c r="A32" s="771"/>
      <c r="B32" s="774"/>
      <c r="C32" s="771"/>
      <c r="D32" s="314" t="s">
        <v>1465</v>
      </c>
      <c r="E32" s="381" t="s">
        <v>141</v>
      </c>
      <c r="F32" s="390">
        <v>873.68</v>
      </c>
      <c r="G32" s="390">
        <f t="shared" si="0"/>
        <v>873.68</v>
      </c>
      <c r="H32" s="390">
        <v>917</v>
      </c>
      <c r="I32" s="390">
        <v>917</v>
      </c>
      <c r="J32" s="389"/>
      <c r="K32" s="389"/>
      <c r="L32" s="389"/>
      <c r="M32" s="389"/>
      <c r="N32" s="389"/>
      <c r="O32" s="389"/>
      <c r="P32" s="389"/>
      <c r="Q32" s="389"/>
    </row>
    <row r="33" spans="1:17" ht="18">
      <c r="A33" s="772"/>
      <c r="B33" s="775"/>
      <c r="C33" s="772"/>
      <c r="D33" s="314" t="s">
        <v>1461</v>
      </c>
      <c r="E33" s="381" t="s">
        <v>141</v>
      </c>
      <c r="F33" s="390">
        <v>1056</v>
      </c>
      <c r="G33" s="390">
        <f t="shared" si="0"/>
        <v>1056</v>
      </c>
      <c r="H33" s="390">
        <v>1108</v>
      </c>
      <c r="I33" s="390">
        <v>1108</v>
      </c>
      <c r="J33" s="389"/>
      <c r="K33" s="389"/>
      <c r="L33" s="389"/>
      <c r="M33" s="389"/>
      <c r="N33" s="389"/>
      <c r="O33" s="389"/>
      <c r="P33" s="389"/>
      <c r="Q33" s="389"/>
    </row>
    <row r="34" spans="1:17" ht="18">
      <c r="A34" s="770">
        <v>10</v>
      </c>
      <c r="B34" s="773">
        <v>140</v>
      </c>
      <c r="C34" s="770" t="s">
        <v>1383</v>
      </c>
      <c r="D34" s="314" t="s">
        <v>1467</v>
      </c>
      <c r="E34" s="381" t="s">
        <v>141</v>
      </c>
      <c r="F34" s="390">
        <v>756.25</v>
      </c>
      <c r="G34" s="390">
        <f t="shared" si="0"/>
        <v>756.25</v>
      </c>
      <c r="H34" s="390">
        <v>794</v>
      </c>
      <c r="I34" s="390">
        <v>794</v>
      </c>
      <c r="J34" s="389"/>
      <c r="K34" s="389"/>
      <c r="L34" s="389"/>
      <c r="M34" s="389"/>
      <c r="N34" s="389"/>
      <c r="O34" s="389"/>
      <c r="P34" s="389"/>
      <c r="Q34" s="389"/>
    </row>
    <row r="35" spans="1:17" ht="18">
      <c r="A35" s="771"/>
      <c r="B35" s="774"/>
      <c r="C35" s="771"/>
      <c r="D35" s="314" t="s">
        <v>1466</v>
      </c>
      <c r="E35" s="381" t="s">
        <v>141</v>
      </c>
      <c r="F35" s="390">
        <v>1171.78</v>
      </c>
      <c r="G35" s="390">
        <f t="shared" si="0"/>
        <v>1171.78</v>
      </c>
      <c r="H35" s="390">
        <v>1230</v>
      </c>
      <c r="I35" s="390">
        <v>1230</v>
      </c>
      <c r="J35" s="389"/>
      <c r="K35" s="389"/>
      <c r="L35" s="389"/>
      <c r="M35" s="389"/>
      <c r="N35" s="389"/>
      <c r="O35" s="389"/>
      <c r="P35" s="389"/>
      <c r="Q35" s="389"/>
    </row>
    <row r="36" spans="1:17" ht="18">
      <c r="A36" s="771"/>
      <c r="B36" s="774"/>
      <c r="C36" s="771"/>
      <c r="D36" s="314" t="s">
        <v>1465</v>
      </c>
      <c r="E36" s="381" t="s">
        <v>141</v>
      </c>
      <c r="F36" s="390">
        <v>1411.3</v>
      </c>
      <c r="G36" s="390">
        <f t="shared" si="0"/>
        <v>1411.3</v>
      </c>
      <c r="H36" s="390">
        <v>1481</v>
      </c>
      <c r="I36" s="390">
        <v>1481</v>
      </c>
      <c r="J36" s="389"/>
      <c r="K36" s="389"/>
      <c r="L36" s="389"/>
      <c r="M36" s="389"/>
      <c r="N36" s="389"/>
      <c r="O36" s="389"/>
      <c r="P36" s="389"/>
      <c r="Q36" s="389"/>
    </row>
    <row r="37" spans="1:17" ht="18">
      <c r="A37" s="772"/>
      <c r="B37" s="775"/>
      <c r="C37" s="772"/>
      <c r="D37" s="314" t="s">
        <v>1461</v>
      </c>
      <c r="E37" s="381" t="s">
        <v>141</v>
      </c>
      <c r="F37" s="390">
        <v>1707.48</v>
      </c>
      <c r="G37" s="390">
        <f t="shared" si="0"/>
        <v>1707.48</v>
      </c>
      <c r="H37" s="390">
        <v>1792</v>
      </c>
      <c r="I37" s="390">
        <v>1792</v>
      </c>
      <c r="J37" s="389"/>
      <c r="K37" s="389"/>
      <c r="L37" s="389"/>
      <c r="M37" s="389"/>
      <c r="N37" s="389"/>
      <c r="O37" s="389"/>
      <c r="P37" s="389"/>
      <c r="Q37" s="389"/>
    </row>
    <row r="38" spans="1:17" ht="18" customHeight="1">
      <c r="A38" s="770">
        <v>11</v>
      </c>
      <c r="B38" s="773">
        <v>160</v>
      </c>
      <c r="C38" s="770" t="s">
        <v>1384</v>
      </c>
      <c r="D38" s="314" t="s">
        <v>1467</v>
      </c>
      <c r="E38" s="381" t="s">
        <v>141</v>
      </c>
      <c r="F38" s="390">
        <v>984.23</v>
      </c>
      <c r="G38" s="390">
        <f t="shared" si="0"/>
        <v>984.23</v>
      </c>
      <c r="H38" s="390">
        <v>1033</v>
      </c>
      <c r="I38" s="390">
        <v>1033</v>
      </c>
      <c r="J38" s="389"/>
      <c r="K38" s="389"/>
      <c r="L38" s="389"/>
      <c r="M38" s="389"/>
      <c r="N38" s="389"/>
      <c r="O38" s="389"/>
      <c r="P38" s="389"/>
      <c r="Q38" s="389"/>
    </row>
    <row r="39" spans="1:17" ht="18">
      <c r="A39" s="771"/>
      <c r="B39" s="774"/>
      <c r="C39" s="771"/>
      <c r="D39" s="314" t="s">
        <v>1466</v>
      </c>
      <c r="E39" s="381" t="s">
        <v>141</v>
      </c>
      <c r="F39" s="390">
        <v>1528.72</v>
      </c>
      <c r="G39" s="390">
        <f t="shared" si="0"/>
        <v>1528.72</v>
      </c>
      <c r="H39" s="390">
        <v>1605</v>
      </c>
      <c r="I39" s="390">
        <v>1605</v>
      </c>
      <c r="J39" s="389"/>
      <c r="K39" s="389"/>
      <c r="L39" s="389"/>
      <c r="M39" s="389"/>
      <c r="N39" s="389"/>
      <c r="O39" s="389"/>
      <c r="P39" s="389"/>
      <c r="Q39" s="389"/>
    </row>
    <row r="40" spans="1:17" ht="18">
      <c r="A40" s="771"/>
      <c r="B40" s="774"/>
      <c r="C40" s="771"/>
      <c r="D40" s="314" t="s">
        <v>1465</v>
      </c>
      <c r="E40" s="381" t="s">
        <v>141</v>
      </c>
      <c r="F40" s="390">
        <v>1841.13</v>
      </c>
      <c r="G40" s="390">
        <f t="shared" si="0"/>
        <v>1841.13</v>
      </c>
      <c r="H40" s="390">
        <v>1933</v>
      </c>
      <c r="I40" s="390">
        <v>1933</v>
      </c>
      <c r="J40" s="389"/>
      <c r="K40" s="389"/>
      <c r="L40" s="389"/>
      <c r="M40" s="389"/>
      <c r="N40" s="389"/>
      <c r="O40" s="389"/>
      <c r="P40" s="389"/>
      <c r="Q40" s="389"/>
    </row>
    <row r="41" spans="1:17" ht="18">
      <c r="A41" s="772"/>
      <c r="B41" s="775"/>
      <c r="C41" s="772"/>
      <c r="D41" s="314" t="s">
        <v>1461</v>
      </c>
      <c r="E41" s="381" t="s">
        <v>141</v>
      </c>
      <c r="F41" s="390">
        <v>2236.85</v>
      </c>
      <c r="G41" s="390">
        <f t="shared" si="0"/>
        <v>2236.85</v>
      </c>
      <c r="H41" s="390">
        <v>2348</v>
      </c>
      <c r="I41" s="390">
        <v>2348</v>
      </c>
      <c r="J41" s="389"/>
      <c r="K41" s="389"/>
      <c r="L41" s="389"/>
      <c r="M41" s="389"/>
      <c r="N41" s="389"/>
      <c r="O41" s="389"/>
      <c r="P41" s="389"/>
      <c r="Q41" s="389"/>
    </row>
    <row r="42" spans="1:17" ht="18">
      <c r="A42" s="770">
        <v>12</v>
      </c>
      <c r="B42" s="773">
        <v>180</v>
      </c>
      <c r="C42" s="770" t="s">
        <v>1385</v>
      </c>
      <c r="D42" s="314" t="s">
        <v>1467</v>
      </c>
      <c r="E42" s="381" t="s">
        <v>141</v>
      </c>
      <c r="F42" s="390">
        <v>1242.45</v>
      </c>
      <c r="G42" s="390">
        <f t="shared" si="0"/>
        <v>1242.45</v>
      </c>
      <c r="H42" s="390">
        <v>1304</v>
      </c>
      <c r="I42" s="390">
        <v>1304</v>
      </c>
      <c r="J42" s="389"/>
      <c r="K42" s="389"/>
      <c r="L42" s="389"/>
      <c r="M42" s="389"/>
      <c r="N42" s="389"/>
      <c r="O42" s="389"/>
      <c r="P42" s="389"/>
      <c r="Q42" s="389"/>
    </row>
    <row r="43" spans="1:17" ht="18">
      <c r="A43" s="771"/>
      <c r="B43" s="774"/>
      <c r="C43" s="771"/>
      <c r="D43" s="314" t="s">
        <v>1466</v>
      </c>
      <c r="E43" s="381" t="s">
        <v>141</v>
      </c>
      <c r="F43" s="390">
        <v>1939.85</v>
      </c>
      <c r="G43" s="390">
        <f t="shared" si="0"/>
        <v>1939.85</v>
      </c>
      <c r="H43" s="390">
        <v>2036</v>
      </c>
      <c r="I43" s="390">
        <v>2036</v>
      </c>
      <c r="J43" s="389"/>
      <c r="K43" s="389"/>
      <c r="L43" s="389"/>
      <c r="M43" s="389"/>
      <c r="N43" s="389"/>
      <c r="O43" s="389"/>
      <c r="P43" s="389"/>
      <c r="Q43" s="389"/>
    </row>
    <row r="44" spans="1:17" ht="18">
      <c r="A44" s="771"/>
      <c r="B44" s="774"/>
      <c r="C44" s="771"/>
      <c r="D44" s="314" t="s">
        <v>1465</v>
      </c>
      <c r="E44" s="381" t="s">
        <v>141</v>
      </c>
      <c r="F44" s="390">
        <v>2328.15</v>
      </c>
      <c r="G44" s="390">
        <f t="shared" si="0"/>
        <v>2328.15</v>
      </c>
      <c r="H44" s="390">
        <v>2444</v>
      </c>
      <c r="I44" s="390">
        <v>2444</v>
      </c>
      <c r="J44" s="389"/>
      <c r="K44" s="389"/>
      <c r="L44" s="389"/>
      <c r="M44" s="389"/>
      <c r="N44" s="389"/>
      <c r="O44" s="389"/>
      <c r="P44" s="389"/>
      <c r="Q44" s="389"/>
    </row>
    <row r="45" spans="1:17" ht="18">
      <c r="A45" s="772"/>
      <c r="B45" s="775"/>
      <c r="C45" s="772"/>
      <c r="D45" s="314" t="s">
        <v>1461</v>
      </c>
      <c r="E45" s="381" t="s">
        <v>141</v>
      </c>
      <c r="F45" s="390">
        <v>2820.4</v>
      </c>
      <c r="G45" s="390">
        <f t="shared" si="0"/>
        <v>2820.4</v>
      </c>
      <c r="H45" s="390">
        <v>2961</v>
      </c>
      <c r="I45" s="390">
        <v>2961</v>
      </c>
      <c r="J45" s="389"/>
      <c r="K45" s="389"/>
      <c r="L45" s="389"/>
      <c r="M45" s="389"/>
      <c r="N45" s="389"/>
      <c r="O45" s="389"/>
      <c r="P45" s="389"/>
      <c r="Q45" s="389"/>
    </row>
    <row r="46" spans="1:17" ht="18">
      <c r="A46" s="770">
        <v>13</v>
      </c>
      <c r="B46" s="773">
        <v>200</v>
      </c>
      <c r="C46" s="770" t="s">
        <v>1386</v>
      </c>
      <c r="D46" s="314" t="s">
        <v>1467</v>
      </c>
      <c r="E46" s="381" t="s">
        <v>141</v>
      </c>
      <c r="F46" s="390">
        <v>1530.1</v>
      </c>
      <c r="G46" s="390">
        <f t="shared" si="0"/>
        <v>1530.1</v>
      </c>
      <c r="H46" s="390">
        <v>1606</v>
      </c>
      <c r="I46" s="390">
        <v>1606</v>
      </c>
      <c r="J46" s="389"/>
      <c r="K46" s="389"/>
      <c r="L46" s="389"/>
      <c r="M46" s="389"/>
      <c r="N46" s="389"/>
      <c r="O46" s="389"/>
      <c r="P46" s="389"/>
      <c r="Q46" s="389"/>
    </row>
    <row r="47" spans="1:17" ht="18">
      <c r="A47" s="771"/>
      <c r="B47" s="774"/>
      <c r="C47" s="771"/>
      <c r="D47" s="314" t="s">
        <v>1466</v>
      </c>
      <c r="E47" s="381" t="s">
        <v>141</v>
      </c>
      <c r="F47" s="390">
        <v>2391.9499999999998</v>
      </c>
      <c r="G47" s="390">
        <f t="shared" si="0"/>
        <v>2391.9499999999998</v>
      </c>
      <c r="H47" s="390">
        <v>2511</v>
      </c>
      <c r="I47" s="390">
        <v>2511</v>
      </c>
      <c r="J47" s="389"/>
      <c r="K47" s="389"/>
      <c r="L47" s="389"/>
      <c r="M47" s="389"/>
      <c r="N47" s="389"/>
      <c r="O47" s="389"/>
      <c r="P47" s="389"/>
      <c r="Q47" s="389"/>
    </row>
    <row r="48" spans="1:17" ht="18">
      <c r="A48" s="771"/>
      <c r="B48" s="774"/>
      <c r="C48" s="771"/>
      <c r="D48" s="314" t="s">
        <v>1465</v>
      </c>
      <c r="E48" s="381" t="s">
        <v>141</v>
      </c>
      <c r="F48" s="390">
        <v>2871.28</v>
      </c>
      <c r="G48" s="390">
        <f t="shared" si="0"/>
        <v>2871.28</v>
      </c>
      <c r="H48" s="390">
        <v>3014</v>
      </c>
      <c r="I48" s="390">
        <v>3014</v>
      </c>
      <c r="J48" s="389"/>
      <c r="K48" s="389"/>
      <c r="L48" s="389"/>
      <c r="M48" s="389"/>
      <c r="N48" s="389"/>
      <c r="O48" s="389"/>
      <c r="P48" s="389"/>
      <c r="Q48" s="389"/>
    </row>
    <row r="49" spans="1:23" ht="18">
      <c r="A49" s="772"/>
      <c r="B49" s="775"/>
      <c r="C49" s="772"/>
      <c r="D49" s="314" t="s">
        <v>1461</v>
      </c>
      <c r="E49" s="381" t="s">
        <v>141</v>
      </c>
      <c r="F49" s="390">
        <v>3483.43</v>
      </c>
      <c r="G49" s="390">
        <f t="shared" si="0"/>
        <v>3483.43</v>
      </c>
      <c r="H49" s="390">
        <v>3657</v>
      </c>
      <c r="I49" s="390">
        <v>3657</v>
      </c>
      <c r="J49" s="389"/>
      <c r="K49" s="389"/>
      <c r="L49" s="389"/>
      <c r="M49" s="389"/>
      <c r="N49" s="389"/>
      <c r="O49" s="389"/>
      <c r="P49" s="389"/>
      <c r="Q49" s="389"/>
    </row>
    <row r="50" spans="1:23" ht="18">
      <c r="A50" s="770">
        <v>14</v>
      </c>
      <c r="B50" s="773">
        <v>225</v>
      </c>
      <c r="C50" s="776" t="s">
        <v>1387</v>
      </c>
      <c r="D50" s="314" t="s">
        <v>1467</v>
      </c>
      <c r="E50" s="381" t="s">
        <v>141</v>
      </c>
      <c r="F50" s="390">
        <v>1953.88</v>
      </c>
      <c r="G50" s="390">
        <f t="shared" si="0"/>
        <v>1953.88</v>
      </c>
      <c r="H50" s="390">
        <v>2051</v>
      </c>
      <c r="I50" s="390">
        <v>2051</v>
      </c>
      <c r="J50" s="389"/>
      <c r="K50" s="389"/>
      <c r="L50" s="389"/>
      <c r="M50" s="389"/>
      <c r="N50" s="389"/>
      <c r="O50" s="389"/>
      <c r="P50" s="389"/>
      <c r="Q50" s="389"/>
    </row>
    <row r="51" spans="1:23" ht="18">
      <c r="A51" s="771"/>
      <c r="B51" s="774"/>
      <c r="C51" s="777"/>
      <c r="D51" s="314" t="s">
        <v>1466</v>
      </c>
      <c r="E51" s="381" t="s">
        <v>141</v>
      </c>
      <c r="F51" s="390">
        <v>3035.45</v>
      </c>
      <c r="G51" s="390">
        <f t="shared" si="0"/>
        <v>3035.45</v>
      </c>
      <c r="H51" s="390">
        <v>3187</v>
      </c>
      <c r="I51" s="390">
        <v>3187</v>
      </c>
      <c r="J51" s="389"/>
      <c r="K51" s="389"/>
      <c r="L51" s="389"/>
      <c r="M51" s="389"/>
      <c r="N51" s="389"/>
      <c r="O51" s="389"/>
      <c r="P51" s="389"/>
      <c r="Q51" s="389"/>
    </row>
    <row r="52" spans="1:23" ht="18">
      <c r="A52" s="771"/>
      <c r="B52" s="774"/>
      <c r="C52" s="777"/>
      <c r="D52" s="314" t="s">
        <v>1465</v>
      </c>
      <c r="E52" s="381" t="s">
        <v>141</v>
      </c>
      <c r="F52" s="390">
        <v>3655.3</v>
      </c>
      <c r="G52" s="390">
        <f t="shared" si="0"/>
        <v>3655.3</v>
      </c>
      <c r="H52" s="390">
        <v>3838</v>
      </c>
      <c r="I52" s="390">
        <v>3838</v>
      </c>
      <c r="J52" s="389"/>
      <c r="K52" s="389"/>
      <c r="L52" s="389"/>
      <c r="M52" s="389"/>
      <c r="N52" s="389"/>
      <c r="O52" s="389"/>
      <c r="P52" s="389"/>
      <c r="Q52" s="389"/>
    </row>
    <row r="53" spans="1:23" ht="18">
      <c r="A53" s="772"/>
      <c r="B53" s="775"/>
      <c r="C53" s="778"/>
      <c r="D53" s="314" t="s">
        <v>1461</v>
      </c>
      <c r="E53" s="381" t="s">
        <v>141</v>
      </c>
      <c r="F53" s="390">
        <v>4407.1499999999996</v>
      </c>
      <c r="G53" s="390">
        <f t="shared" si="0"/>
        <v>4407.1499999999996</v>
      </c>
      <c r="H53" s="390">
        <v>4627</v>
      </c>
      <c r="I53" s="390">
        <v>4627</v>
      </c>
      <c r="J53" s="389"/>
      <c r="K53" s="389"/>
      <c r="L53" s="389"/>
      <c r="M53" s="389"/>
      <c r="N53" s="389"/>
      <c r="O53" s="389"/>
      <c r="P53" s="389"/>
      <c r="Q53" s="389"/>
    </row>
    <row r="54" spans="1:23" ht="15.75">
      <c r="A54" s="793"/>
      <c r="B54" s="793"/>
      <c r="C54" s="793"/>
      <c r="D54" s="793"/>
      <c r="E54" s="793"/>
      <c r="F54" s="793"/>
      <c r="G54" s="793"/>
      <c r="H54" s="409"/>
      <c r="I54" s="409"/>
      <c r="J54" s="389"/>
      <c r="K54" s="389"/>
      <c r="L54" s="389"/>
      <c r="M54" s="389"/>
      <c r="N54" s="389"/>
      <c r="O54" s="389"/>
      <c r="P54" s="389"/>
      <c r="Q54" s="389"/>
    </row>
    <row r="55" spans="1:23" ht="19.5">
      <c r="B55" s="412" t="s">
        <v>1483</v>
      </c>
      <c r="C55" s="411"/>
      <c r="D55" s="411"/>
      <c r="E55" s="411"/>
      <c r="F55" s="411"/>
      <c r="G55" s="411"/>
      <c r="H55" s="411"/>
      <c r="I55" s="411"/>
      <c r="J55" s="387"/>
      <c r="K55" s="387"/>
      <c r="L55" s="387"/>
      <c r="M55" s="387"/>
      <c r="N55" s="387"/>
      <c r="O55" s="387"/>
      <c r="P55" s="387"/>
      <c r="Q55" s="387"/>
      <c r="S55" s="388"/>
    </row>
    <row r="56" spans="1:23" ht="15.75">
      <c r="A56" s="770" t="s">
        <v>203</v>
      </c>
      <c r="B56" s="780" t="s">
        <v>1462</v>
      </c>
      <c r="C56" s="781"/>
      <c r="D56" s="770" t="s">
        <v>1459</v>
      </c>
      <c r="E56" s="770" t="s">
        <v>296</v>
      </c>
      <c r="F56" s="770" t="s">
        <v>1460</v>
      </c>
      <c r="G56" s="770" t="s">
        <v>1506</v>
      </c>
      <c r="H56" s="770" t="s">
        <v>1991</v>
      </c>
      <c r="I56" s="770" t="s">
        <v>2070</v>
      </c>
      <c r="J56" s="387"/>
      <c r="K56" s="387"/>
      <c r="L56" s="387"/>
      <c r="M56" s="387"/>
      <c r="N56" s="387"/>
      <c r="O56" s="387"/>
      <c r="P56" s="387"/>
      <c r="Q56" s="387"/>
      <c r="S56" s="388"/>
    </row>
    <row r="57" spans="1:23" ht="23.25">
      <c r="A57" s="772"/>
      <c r="B57" s="794" t="s">
        <v>1464</v>
      </c>
      <c r="C57" s="795"/>
      <c r="D57" s="772"/>
      <c r="E57" s="772"/>
      <c r="F57" s="772"/>
      <c r="G57" s="772"/>
      <c r="H57" s="772"/>
      <c r="I57" s="772"/>
      <c r="J57" s="387"/>
      <c r="K57" s="387"/>
      <c r="L57" s="387"/>
      <c r="M57" s="387"/>
      <c r="N57" s="387"/>
      <c r="O57" s="387"/>
      <c r="P57" s="387"/>
      <c r="Q57" s="387"/>
      <c r="R57" s="405" t="s">
        <v>1475</v>
      </c>
      <c r="S57" s="404"/>
      <c r="T57" s="405"/>
      <c r="V57" s="405" t="s">
        <v>1476</v>
      </c>
    </row>
    <row r="58" spans="1:23" ht="23.25">
      <c r="A58" s="770">
        <v>3</v>
      </c>
      <c r="B58" s="787" t="s">
        <v>1374</v>
      </c>
      <c r="C58" s="788"/>
      <c r="D58" s="314" t="s">
        <v>1468</v>
      </c>
      <c r="E58" s="381" t="s">
        <v>141</v>
      </c>
      <c r="F58" s="413">
        <v>153</v>
      </c>
      <c r="G58" s="434">
        <v>184</v>
      </c>
      <c r="H58" s="434">
        <v>193</v>
      </c>
      <c r="I58" s="434">
        <v>193</v>
      </c>
      <c r="J58" s="397"/>
      <c r="K58" s="397"/>
      <c r="L58" s="397"/>
      <c r="M58" s="397"/>
      <c r="N58" s="397"/>
      <c r="O58" s="397"/>
      <c r="P58" s="397"/>
      <c r="Q58" s="397"/>
      <c r="R58" s="402">
        <v>150</v>
      </c>
      <c r="S58" s="388"/>
      <c r="T58" s="406">
        <f>(R58-F58)/F58</f>
        <v>-1.9607843137254902E-2</v>
      </c>
      <c r="U58" s="401">
        <v>142</v>
      </c>
      <c r="V58" s="401">
        <v>156</v>
      </c>
      <c r="W58" s="410">
        <f>(V58-U58)/U58</f>
        <v>9.8591549295774641E-2</v>
      </c>
    </row>
    <row r="59" spans="1:23" ht="23.25">
      <c r="A59" s="771"/>
      <c r="B59" s="789"/>
      <c r="C59" s="790"/>
      <c r="D59" s="314" t="s">
        <v>1469</v>
      </c>
      <c r="E59" s="381" t="s">
        <v>141</v>
      </c>
      <c r="F59" s="413">
        <v>180</v>
      </c>
      <c r="G59" s="434">
        <v>220</v>
      </c>
      <c r="H59" s="434">
        <v>231</v>
      </c>
      <c r="I59" s="434">
        <v>231</v>
      </c>
      <c r="J59" s="397"/>
      <c r="K59" s="397"/>
      <c r="L59" s="397"/>
      <c r="M59" s="397"/>
      <c r="N59" s="397"/>
      <c r="O59" s="397"/>
      <c r="P59" s="397"/>
      <c r="Q59" s="397"/>
      <c r="R59" s="403"/>
      <c r="S59" s="388"/>
      <c r="T59" s="20"/>
      <c r="U59" s="401">
        <v>165</v>
      </c>
      <c r="V59" s="401">
        <v>181</v>
      </c>
      <c r="W59" s="410">
        <f t="shared" ref="W59:W84" si="1">(V59-U59)/U59</f>
        <v>9.696969696969697E-2</v>
      </c>
    </row>
    <row r="60" spans="1:23" ht="23.25">
      <c r="A60" s="772"/>
      <c r="B60" s="791"/>
      <c r="C60" s="792"/>
      <c r="D60" s="314" t="s">
        <v>1470</v>
      </c>
      <c r="E60" s="381" t="s">
        <v>141</v>
      </c>
      <c r="F60" s="413">
        <v>216</v>
      </c>
      <c r="G60" s="434">
        <v>261</v>
      </c>
      <c r="H60" s="434">
        <v>274</v>
      </c>
      <c r="I60" s="434">
        <v>274</v>
      </c>
      <c r="J60" s="397"/>
      <c r="K60" s="397"/>
      <c r="L60" s="397"/>
      <c r="M60" s="397"/>
      <c r="N60" s="397"/>
      <c r="O60" s="397"/>
      <c r="P60" s="397"/>
      <c r="Q60" s="397"/>
      <c r="R60" s="403"/>
      <c r="S60" s="388"/>
      <c r="T60" s="20"/>
      <c r="U60" s="401">
        <v>195</v>
      </c>
      <c r="V60" s="401">
        <v>214</v>
      </c>
      <c r="W60" s="410">
        <f t="shared" si="1"/>
        <v>9.7435897435897437E-2</v>
      </c>
    </row>
    <row r="61" spans="1:23" ht="23.25">
      <c r="A61" s="770">
        <v>4</v>
      </c>
      <c r="B61" s="787" t="s">
        <v>1375</v>
      </c>
      <c r="C61" s="788"/>
      <c r="D61" s="314" t="s">
        <v>1468</v>
      </c>
      <c r="E61" s="381" t="s">
        <v>141</v>
      </c>
      <c r="F61" s="413">
        <v>209</v>
      </c>
      <c r="G61" s="434">
        <v>260</v>
      </c>
      <c r="H61" s="434">
        <v>273</v>
      </c>
      <c r="I61" s="434">
        <v>273</v>
      </c>
      <c r="J61" s="397"/>
      <c r="K61" s="397"/>
      <c r="L61" s="397"/>
      <c r="M61" s="397"/>
      <c r="N61" s="397"/>
      <c r="O61" s="397"/>
      <c r="P61" s="397"/>
      <c r="Q61" s="397"/>
      <c r="R61" s="402">
        <v>210</v>
      </c>
      <c r="S61" s="388"/>
      <c r="T61" s="406">
        <f>(R61-F61)/F61</f>
        <v>4.7846889952153108E-3</v>
      </c>
      <c r="U61" s="401">
        <v>193</v>
      </c>
      <c r="V61" s="401">
        <v>212</v>
      </c>
      <c r="W61" s="410">
        <f t="shared" si="1"/>
        <v>9.8445595854922283E-2</v>
      </c>
    </row>
    <row r="62" spans="1:23" ht="23.25">
      <c r="A62" s="771"/>
      <c r="B62" s="789"/>
      <c r="C62" s="790"/>
      <c r="D62" s="314" t="s">
        <v>1469</v>
      </c>
      <c r="E62" s="381" t="s">
        <v>141</v>
      </c>
      <c r="F62" s="413">
        <v>230</v>
      </c>
      <c r="G62" s="434">
        <v>275</v>
      </c>
      <c r="H62" s="434">
        <v>288</v>
      </c>
      <c r="I62" s="434">
        <v>288</v>
      </c>
      <c r="J62" s="397"/>
      <c r="K62" s="397"/>
      <c r="L62" s="397"/>
      <c r="M62" s="397"/>
      <c r="N62" s="397"/>
      <c r="O62" s="397"/>
      <c r="P62" s="397"/>
      <c r="Q62" s="397"/>
      <c r="R62" s="403"/>
      <c r="S62" s="388"/>
      <c r="T62" s="20"/>
      <c r="U62" s="401">
        <v>210</v>
      </c>
      <c r="V62" s="401">
        <v>231</v>
      </c>
      <c r="W62" s="410">
        <f t="shared" si="1"/>
        <v>0.1</v>
      </c>
    </row>
    <row r="63" spans="1:23" ht="23.25">
      <c r="A63" s="772"/>
      <c r="B63" s="791"/>
      <c r="C63" s="792"/>
      <c r="D63" s="314" t="s">
        <v>1470</v>
      </c>
      <c r="E63" s="381" t="s">
        <v>141</v>
      </c>
      <c r="F63" s="413">
        <v>271</v>
      </c>
      <c r="G63" s="434">
        <v>320</v>
      </c>
      <c r="H63" s="434">
        <v>336</v>
      </c>
      <c r="I63" s="434">
        <v>336</v>
      </c>
      <c r="J63" s="397"/>
      <c r="K63" s="397"/>
      <c r="L63" s="397"/>
      <c r="M63" s="397"/>
      <c r="N63" s="397"/>
      <c r="O63" s="397"/>
      <c r="P63" s="397"/>
      <c r="Q63" s="397"/>
      <c r="R63" s="403"/>
      <c r="S63" s="388"/>
      <c r="T63" s="20"/>
      <c r="U63" s="401">
        <v>246</v>
      </c>
      <c r="V63" s="401">
        <v>270</v>
      </c>
      <c r="W63" s="410">
        <f t="shared" si="1"/>
        <v>9.7560975609756101E-2</v>
      </c>
    </row>
    <row r="64" spans="1:23" ht="23.25">
      <c r="A64" s="770">
        <v>5</v>
      </c>
      <c r="B64" s="787" t="s">
        <v>1376</v>
      </c>
      <c r="C64" s="788"/>
      <c r="D64" s="314" t="s">
        <v>1468</v>
      </c>
      <c r="E64" s="381" t="s">
        <v>141</v>
      </c>
      <c r="F64" s="413">
        <v>293</v>
      </c>
      <c r="G64" s="434">
        <v>360</v>
      </c>
      <c r="H64" s="434">
        <v>378</v>
      </c>
      <c r="I64" s="434">
        <v>378</v>
      </c>
      <c r="J64" s="397"/>
      <c r="K64" s="397"/>
      <c r="L64" s="397"/>
      <c r="M64" s="397"/>
      <c r="N64" s="397"/>
      <c r="O64" s="397"/>
      <c r="P64" s="397"/>
      <c r="Q64" s="397"/>
      <c r="R64" s="402">
        <v>290</v>
      </c>
      <c r="T64" s="406">
        <f>(R64-F64)/F64</f>
        <v>-1.0238907849829351E-2</v>
      </c>
      <c r="U64" s="401">
        <v>269</v>
      </c>
      <c r="V64" s="401">
        <v>295</v>
      </c>
      <c r="W64" s="410">
        <f t="shared" si="1"/>
        <v>9.6654275092936809E-2</v>
      </c>
    </row>
    <row r="65" spans="1:23" ht="23.25">
      <c r="A65" s="771"/>
      <c r="B65" s="789"/>
      <c r="C65" s="790"/>
      <c r="D65" s="314" t="s">
        <v>1469</v>
      </c>
      <c r="E65" s="381" t="s">
        <v>141</v>
      </c>
      <c r="F65" s="413">
        <v>349</v>
      </c>
      <c r="G65" s="434">
        <v>420</v>
      </c>
      <c r="H65" s="434">
        <v>441</v>
      </c>
      <c r="I65" s="434">
        <v>441</v>
      </c>
      <c r="J65" s="397"/>
      <c r="K65" s="397"/>
      <c r="L65" s="397"/>
      <c r="M65" s="397"/>
      <c r="N65" s="397"/>
      <c r="O65" s="397"/>
      <c r="P65" s="397"/>
      <c r="Q65" s="397"/>
      <c r="R65" s="403"/>
      <c r="T65" s="20"/>
      <c r="U65" s="401">
        <v>314</v>
      </c>
      <c r="V65" s="401">
        <v>345</v>
      </c>
      <c r="W65" s="410">
        <f t="shared" si="1"/>
        <v>9.8726114649681534E-2</v>
      </c>
    </row>
    <row r="66" spans="1:23" ht="23.25">
      <c r="A66" s="771"/>
      <c r="B66" s="791"/>
      <c r="C66" s="792"/>
      <c r="D66" s="314" t="s">
        <v>1470</v>
      </c>
      <c r="E66" s="381" t="s">
        <v>141</v>
      </c>
      <c r="F66" s="413">
        <v>409</v>
      </c>
      <c r="G66" s="434">
        <v>492</v>
      </c>
      <c r="H66" s="434">
        <v>516</v>
      </c>
      <c r="I66" s="434">
        <v>516</v>
      </c>
      <c r="J66" s="397"/>
      <c r="K66" s="397"/>
      <c r="L66" s="397"/>
      <c r="M66" s="397"/>
      <c r="N66" s="397"/>
      <c r="O66" s="397"/>
      <c r="P66" s="397"/>
      <c r="Q66" s="397"/>
      <c r="R66" s="403"/>
      <c r="T66" s="20"/>
      <c r="U66" s="401">
        <v>369</v>
      </c>
      <c r="V66" s="401">
        <v>405</v>
      </c>
      <c r="W66" s="410">
        <f t="shared" si="1"/>
        <v>9.7560975609756101E-2</v>
      </c>
    </row>
    <row r="67" spans="1:23" ht="23.25">
      <c r="A67" s="771">
        <v>6</v>
      </c>
      <c r="B67" s="787" t="s">
        <v>1471</v>
      </c>
      <c r="C67" s="788"/>
      <c r="D67" s="314" t="s">
        <v>1468</v>
      </c>
      <c r="E67" s="381" t="s">
        <v>141</v>
      </c>
      <c r="F67" s="413">
        <v>376</v>
      </c>
      <c r="G67" s="434">
        <v>460</v>
      </c>
      <c r="H67" s="434">
        <v>483</v>
      </c>
      <c r="I67" s="434">
        <v>483</v>
      </c>
      <c r="J67" s="397"/>
      <c r="K67" s="397"/>
      <c r="L67" s="397"/>
      <c r="M67" s="397"/>
      <c r="N67" s="397"/>
      <c r="O67" s="397"/>
      <c r="P67" s="397"/>
      <c r="Q67" s="397"/>
      <c r="R67" s="402">
        <v>375</v>
      </c>
      <c r="T67" s="406">
        <f>(R67-F67)/F67</f>
        <v>-2.6595744680851063E-3</v>
      </c>
      <c r="U67" s="401">
        <v>345</v>
      </c>
      <c r="V67" s="401">
        <v>379</v>
      </c>
      <c r="W67" s="410">
        <f t="shared" si="1"/>
        <v>9.8550724637681164E-2</v>
      </c>
    </row>
    <row r="68" spans="1:23" ht="23.25">
      <c r="A68" s="771"/>
      <c r="B68" s="789"/>
      <c r="C68" s="790"/>
      <c r="D68" s="314" t="s">
        <v>1469</v>
      </c>
      <c r="E68" s="381" t="s">
        <v>141</v>
      </c>
      <c r="F68" s="413">
        <v>455</v>
      </c>
      <c r="G68" s="434">
        <v>548</v>
      </c>
      <c r="H68" s="434">
        <v>575</v>
      </c>
      <c r="I68" s="434">
        <v>575</v>
      </c>
      <c r="J68" s="397"/>
      <c r="K68" s="397"/>
      <c r="L68" s="397"/>
      <c r="M68" s="397"/>
      <c r="N68" s="397"/>
      <c r="O68" s="397"/>
      <c r="P68" s="397"/>
      <c r="Q68" s="397"/>
      <c r="R68" s="403"/>
      <c r="T68" s="20"/>
      <c r="U68" s="401">
        <v>410</v>
      </c>
      <c r="V68" s="401">
        <v>451</v>
      </c>
      <c r="W68" s="410">
        <f t="shared" si="1"/>
        <v>0.1</v>
      </c>
    </row>
    <row r="69" spans="1:23" ht="23.25">
      <c r="A69" s="771"/>
      <c r="B69" s="791"/>
      <c r="C69" s="792"/>
      <c r="D69" s="314" t="s">
        <v>1470</v>
      </c>
      <c r="E69" s="381" t="s">
        <v>141</v>
      </c>
      <c r="F69" s="413">
        <v>525</v>
      </c>
      <c r="G69" s="434">
        <v>628</v>
      </c>
      <c r="H69" s="434">
        <v>659</v>
      </c>
      <c r="I69" s="434">
        <v>659</v>
      </c>
      <c r="J69" s="397"/>
      <c r="K69" s="397"/>
      <c r="L69" s="397"/>
      <c r="M69" s="397"/>
      <c r="N69" s="397"/>
      <c r="O69" s="397"/>
      <c r="P69" s="397"/>
      <c r="Q69" s="397"/>
      <c r="R69" s="403"/>
      <c r="T69" s="20"/>
      <c r="U69" s="401">
        <v>470</v>
      </c>
      <c r="V69" s="401">
        <v>517</v>
      </c>
      <c r="W69" s="410">
        <f t="shared" si="1"/>
        <v>0.1</v>
      </c>
    </row>
    <row r="70" spans="1:23" ht="23.25">
      <c r="A70" s="771">
        <v>7</v>
      </c>
      <c r="B70" s="787" t="s">
        <v>1472</v>
      </c>
      <c r="C70" s="788"/>
      <c r="D70" s="314" t="s">
        <v>1468</v>
      </c>
      <c r="E70" s="381" t="s">
        <v>141</v>
      </c>
      <c r="F70" s="413">
        <v>468</v>
      </c>
      <c r="G70" s="434">
        <v>567</v>
      </c>
      <c r="H70" s="434">
        <v>595</v>
      </c>
      <c r="I70" s="434">
        <v>595</v>
      </c>
      <c r="J70" s="397"/>
      <c r="K70" s="397"/>
      <c r="L70" s="397"/>
      <c r="M70" s="397"/>
      <c r="N70" s="397"/>
      <c r="O70" s="397"/>
      <c r="P70" s="397"/>
      <c r="Q70" s="397"/>
      <c r="R70" s="402">
        <v>465</v>
      </c>
      <c r="T70" s="406">
        <f>(R70-F70)/F70</f>
        <v>-6.41025641025641E-3</v>
      </c>
      <c r="U70" s="401">
        <v>424</v>
      </c>
      <c r="V70" s="401"/>
      <c r="W70" s="410"/>
    </row>
    <row r="71" spans="1:23" ht="23.25">
      <c r="A71" s="771"/>
      <c r="B71" s="789"/>
      <c r="C71" s="790"/>
      <c r="D71" s="314" t="s">
        <v>1469</v>
      </c>
      <c r="E71" s="381" t="s">
        <v>141</v>
      </c>
      <c r="F71" s="413">
        <v>523</v>
      </c>
      <c r="G71" s="434">
        <v>628</v>
      </c>
      <c r="H71" s="434">
        <v>659</v>
      </c>
      <c r="I71" s="434">
        <v>659</v>
      </c>
      <c r="J71" s="397"/>
      <c r="K71" s="397"/>
      <c r="L71" s="397"/>
      <c r="M71" s="397"/>
      <c r="N71" s="397"/>
      <c r="O71" s="397"/>
      <c r="P71" s="397"/>
      <c r="Q71" s="397"/>
      <c r="R71" s="403"/>
      <c r="T71" s="20"/>
      <c r="U71" s="401">
        <v>470</v>
      </c>
      <c r="V71" s="401">
        <v>517</v>
      </c>
      <c r="W71" s="410">
        <f t="shared" si="1"/>
        <v>0.1</v>
      </c>
    </row>
    <row r="72" spans="1:23" ht="23.25">
      <c r="A72" s="771"/>
      <c r="B72" s="791"/>
      <c r="C72" s="792"/>
      <c r="D72" s="314" t="s">
        <v>1470</v>
      </c>
      <c r="E72" s="381" t="s">
        <v>141</v>
      </c>
      <c r="F72" s="413">
        <v>604</v>
      </c>
      <c r="G72" s="434">
        <v>725</v>
      </c>
      <c r="H72" s="434">
        <v>761</v>
      </c>
      <c r="I72" s="434">
        <v>761</v>
      </c>
      <c r="J72" s="397"/>
      <c r="K72" s="397"/>
      <c r="L72" s="397"/>
      <c r="M72" s="397"/>
      <c r="N72" s="397"/>
      <c r="O72" s="397"/>
      <c r="P72" s="397"/>
      <c r="Q72" s="397"/>
      <c r="R72" s="403"/>
      <c r="T72" s="20"/>
      <c r="U72" s="401">
        <v>543</v>
      </c>
      <c r="V72" s="401">
        <v>597</v>
      </c>
      <c r="W72" s="410">
        <f t="shared" si="1"/>
        <v>9.9447513812154692E-2</v>
      </c>
    </row>
    <row r="73" spans="1:23" ht="23.25">
      <c r="A73" s="771">
        <v>8</v>
      </c>
      <c r="B73" s="787" t="s">
        <v>1379</v>
      </c>
      <c r="C73" s="788"/>
      <c r="D73" s="314" t="s">
        <v>1468</v>
      </c>
      <c r="E73" s="381" t="s">
        <v>141</v>
      </c>
      <c r="F73" s="413">
        <v>591</v>
      </c>
      <c r="G73" s="434">
        <v>716</v>
      </c>
      <c r="H73" s="434">
        <v>751</v>
      </c>
      <c r="I73" s="434">
        <v>751</v>
      </c>
      <c r="J73" s="397"/>
      <c r="K73" s="397"/>
      <c r="L73" s="397"/>
      <c r="M73" s="397"/>
      <c r="N73" s="397"/>
      <c r="O73" s="397"/>
      <c r="P73" s="397"/>
      <c r="Q73" s="397"/>
      <c r="R73" s="402">
        <v>570</v>
      </c>
      <c r="T73" s="406">
        <f>(R73-F73)/F73</f>
        <v>-3.553299492385787E-2</v>
      </c>
      <c r="U73" s="401">
        <v>536</v>
      </c>
      <c r="V73" s="401">
        <v>589</v>
      </c>
      <c r="W73" s="410">
        <f t="shared" si="1"/>
        <v>9.8880597014925367E-2</v>
      </c>
    </row>
    <row r="74" spans="1:23" ht="23.25">
      <c r="A74" s="771"/>
      <c r="B74" s="789"/>
      <c r="C74" s="790"/>
      <c r="D74" s="314" t="s">
        <v>1469</v>
      </c>
      <c r="E74" s="381" t="s">
        <v>141</v>
      </c>
      <c r="F74" s="413">
        <v>719</v>
      </c>
      <c r="G74" s="434">
        <v>857</v>
      </c>
      <c r="H74" s="434">
        <v>899</v>
      </c>
      <c r="I74" s="434">
        <v>899</v>
      </c>
      <c r="J74" s="397"/>
      <c r="K74" s="397"/>
      <c r="L74" s="397"/>
      <c r="M74" s="397"/>
      <c r="N74" s="397"/>
      <c r="O74" s="397"/>
      <c r="P74" s="397"/>
      <c r="Q74" s="397"/>
      <c r="R74" s="403"/>
      <c r="T74" s="20"/>
      <c r="U74" s="401">
        <v>642</v>
      </c>
      <c r="V74" s="401">
        <v>706</v>
      </c>
      <c r="W74" s="410">
        <f t="shared" si="1"/>
        <v>9.9688473520249218E-2</v>
      </c>
    </row>
    <row r="75" spans="1:23" ht="23.25">
      <c r="A75" s="771"/>
      <c r="B75" s="791"/>
      <c r="C75" s="792"/>
      <c r="D75" s="314" t="s">
        <v>1470</v>
      </c>
      <c r="E75" s="381" t="s">
        <v>141</v>
      </c>
      <c r="F75" s="413">
        <v>889</v>
      </c>
      <c r="G75" s="434">
        <v>1055</v>
      </c>
      <c r="H75" s="434">
        <v>1107</v>
      </c>
      <c r="I75" s="434">
        <v>1107</v>
      </c>
      <c r="J75" s="397"/>
      <c r="K75" s="397"/>
      <c r="L75" s="397"/>
      <c r="M75" s="397"/>
      <c r="N75" s="397"/>
      <c r="O75" s="397"/>
      <c r="P75" s="397"/>
      <c r="Q75" s="397"/>
      <c r="R75" s="403"/>
      <c r="T75" s="20"/>
      <c r="U75" s="401">
        <v>790</v>
      </c>
      <c r="V75" s="401">
        <v>869</v>
      </c>
      <c r="W75" s="410">
        <f t="shared" si="1"/>
        <v>0.1</v>
      </c>
    </row>
    <row r="76" spans="1:23" ht="23.25">
      <c r="A76" s="771">
        <v>9</v>
      </c>
      <c r="B76" s="787" t="s">
        <v>1473</v>
      </c>
      <c r="C76" s="788"/>
      <c r="D76" s="314" t="s">
        <v>1468</v>
      </c>
      <c r="E76" s="381" t="s">
        <v>141</v>
      </c>
      <c r="F76" s="413">
        <v>819</v>
      </c>
      <c r="G76" s="434">
        <v>985</v>
      </c>
      <c r="H76" s="434">
        <v>1034</v>
      </c>
      <c r="I76" s="434">
        <v>1034</v>
      </c>
      <c r="J76" s="397"/>
      <c r="K76" s="397"/>
      <c r="L76" s="397"/>
      <c r="M76" s="397"/>
      <c r="N76" s="397"/>
      <c r="O76" s="397"/>
      <c r="P76" s="397"/>
      <c r="Q76" s="397"/>
      <c r="R76" s="402">
        <v>815</v>
      </c>
      <c r="T76" s="406">
        <f>(R76-F76)/F76</f>
        <v>-4.884004884004884E-3</v>
      </c>
      <c r="U76" s="401">
        <v>738</v>
      </c>
      <c r="V76" s="401">
        <v>811</v>
      </c>
      <c r="W76" s="410">
        <f t="shared" si="1"/>
        <v>9.8915989159891596E-2</v>
      </c>
    </row>
    <row r="77" spans="1:23" ht="23.25">
      <c r="A77" s="771"/>
      <c r="B77" s="789"/>
      <c r="C77" s="790"/>
      <c r="D77" s="314" t="s">
        <v>1469</v>
      </c>
      <c r="E77" s="381" t="s">
        <v>141</v>
      </c>
      <c r="F77" s="413">
        <v>918</v>
      </c>
      <c r="G77" s="434">
        <v>1094</v>
      </c>
      <c r="H77" s="434">
        <v>1148</v>
      </c>
      <c r="I77" s="434">
        <v>1148</v>
      </c>
      <c r="J77" s="397"/>
      <c r="K77" s="397"/>
      <c r="L77" s="397"/>
      <c r="M77" s="397"/>
      <c r="N77" s="397"/>
      <c r="O77" s="397"/>
      <c r="P77" s="397"/>
      <c r="Q77" s="397"/>
      <c r="R77" s="403"/>
      <c r="T77" s="20"/>
      <c r="U77" s="401">
        <v>820</v>
      </c>
      <c r="V77" s="401">
        <v>902</v>
      </c>
      <c r="W77" s="410">
        <f t="shared" si="1"/>
        <v>0.1</v>
      </c>
    </row>
    <row r="78" spans="1:23" ht="23.25">
      <c r="A78" s="771"/>
      <c r="B78" s="791"/>
      <c r="C78" s="792"/>
      <c r="D78" s="314" t="s">
        <v>1470</v>
      </c>
      <c r="E78" s="381" t="s">
        <v>141</v>
      </c>
      <c r="F78" s="413">
        <v>1112</v>
      </c>
      <c r="G78" s="434">
        <v>1321</v>
      </c>
      <c r="H78" s="434">
        <v>1387</v>
      </c>
      <c r="I78" s="434">
        <v>1387</v>
      </c>
      <c r="J78" s="397"/>
      <c r="K78" s="397"/>
      <c r="L78" s="397"/>
      <c r="M78" s="397"/>
      <c r="N78" s="397"/>
      <c r="O78" s="397"/>
      <c r="P78" s="397"/>
      <c r="Q78" s="397"/>
      <c r="R78" s="403"/>
      <c r="T78" s="20"/>
      <c r="U78" s="401">
        <v>989</v>
      </c>
      <c r="V78" s="401">
        <v>1089</v>
      </c>
      <c r="W78" s="410">
        <f t="shared" si="1"/>
        <v>0.10111223458038422</v>
      </c>
    </row>
    <row r="79" spans="1:23" ht="23.25">
      <c r="A79" s="771">
        <v>10</v>
      </c>
      <c r="B79" s="787" t="s">
        <v>1381</v>
      </c>
      <c r="C79" s="788"/>
      <c r="D79" s="314" t="s">
        <v>1468</v>
      </c>
      <c r="E79" s="381" t="s">
        <v>141</v>
      </c>
      <c r="F79" s="413">
        <v>962</v>
      </c>
      <c r="G79" s="434">
        <v>1158</v>
      </c>
      <c r="H79" s="434">
        <v>1215</v>
      </c>
      <c r="I79" s="434">
        <v>1215</v>
      </c>
      <c r="J79" s="397"/>
      <c r="K79" s="397"/>
      <c r="L79" s="397"/>
      <c r="M79" s="397"/>
      <c r="N79" s="397"/>
      <c r="O79" s="397"/>
      <c r="P79" s="397"/>
      <c r="Q79" s="397"/>
      <c r="R79" s="402">
        <v>960</v>
      </c>
      <c r="T79" s="406">
        <f>(R79-F79)/F79</f>
        <v>-2.0790020790020791E-3</v>
      </c>
      <c r="U79" s="401">
        <v>867</v>
      </c>
      <c r="V79" s="401">
        <v>953</v>
      </c>
      <c r="W79" s="410">
        <f t="shared" si="1"/>
        <v>9.919261822376009E-2</v>
      </c>
    </row>
    <row r="80" spans="1:23" ht="23.25">
      <c r="A80" s="771"/>
      <c r="B80" s="789"/>
      <c r="C80" s="790"/>
      <c r="D80" s="314" t="s">
        <v>1469</v>
      </c>
      <c r="E80" s="381" t="s">
        <v>141</v>
      </c>
      <c r="F80" s="413">
        <v>1143</v>
      </c>
      <c r="G80" s="434">
        <v>1402</v>
      </c>
      <c r="H80" s="434">
        <v>1472</v>
      </c>
      <c r="I80" s="434">
        <v>1472</v>
      </c>
      <c r="J80" s="397"/>
      <c r="K80" s="397"/>
      <c r="L80" s="397"/>
      <c r="M80" s="397"/>
      <c r="N80" s="397"/>
      <c r="O80" s="397"/>
      <c r="P80" s="397"/>
      <c r="Q80" s="397"/>
      <c r="R80" s="403"/>
      <c r="T80" s="20"/>
      <c r="U80" s="401">
        <v>1016</v>
      </c>
      <c r="V80" s="401">
        <v>1117</v>
      </c>
      <c r="W80" s="410">
        <f t="shared" si="1"/>
        <v>9.9409448818897642E-2</v>
      </c>
    </row>
    <row r="81" spans="1:23" ht="23.25">
      <c r="A81" s="771"/>
      <c r="B81" s="791"/>
      <c r="C81" s="792"/>
      <c r="D81" s="314" t="s">
        <v>1470</v>
      </c>
      <c r="E81" s="381" t="s">
        <v>141</v>
      </c>
      <c r="F81" s="413">
        <v>1310</v>
      </c>
      <c r="G81" s="434">
        <v>1608</v>
      </c>
      <c r="H81" s="434">
        <v>1688</v>
      </c>
      <c r="I81" s="434">
        <v>1688</v>
      </c>
      <c r="J81" s="397"/>
      <c r="K81" s="397"/>
      <c r="L81" s="397"/>
      <c r="M81" s="397"/>
      <c r="N81" s="397"/>
      <c r="O81" s="397"/>
      <c r="P81" s="397"/>
      <c r="Q81" s="397"/>
      <c r="R81" s="403"/>
      <c r="T81" s="20"/>
      <c r="U81" s="401">
        <v>1165</v>
      </c>
      <c r="V81" s="401">
        <v>1281</v>
      </c>
      <c r="W81" s="410">
        <f t="shared" si="1"/>
        <v>9.9570815450643779E-2</v>
      </c>
    </row>
    <row r="82" spans="1:23" ht="23.25">
      <c r="A82" s="771">
        <v>11</v>
      </c>
      <c r="B82" s="787" t="s">
        <v>1382</v>
      </c>
      <c r="C82" s="788"/>
      <c r="D82" s="314" t="s">
        <v>1468</v>
      </c>
      <c r="E82" s="381" t="s">
        <v>141</v>
      </c>
      <c r="F82" s="413">
        <v>1384</v>
      </c>
      <c r="G82" s="434">
        <v>1626</v>
      </c>
      <c r="H82" s="434">
        <v>1707</v>
      </c>
      <c r="I82" s="434">
        <v>1707</v>
      </c>
      <c r="J82" s="397"/>
      <c r="K82" s="397"/>
      <c r="L82" s="397"/>
      <c r="M82" s="397"/>
      <c r="N82" s="397"/>
      <c r="O82" s="397"/>
      <c r="P82" s="397"/>
      <c r="Q82" s="397"/>
      <c r="R82" s="402">
        <v>1380</v>
      </c>
      <c r="T82" s="406">
        <f>(R82-F82)/F82</f>
        <v>-2.8901734104046241E-3</v>
      </c>
      <c r="U82" s="401">
        <v>1239</v>
      </c>
      <c r="V82" s="401">
        <v>1326</v>
      </c>
      <c r="W82" s="410">
        <f t="shared" si="1"/>
        <v>7.0217917675544791E-2</v>
      </c>
    </row>
    <row r="83" spans="1:23" ht="23.25">
      <c r="A83" s="771"/>
      <c r="B83" s="789"/>
      <c r="C83" s="790"/>
      <c r="D83" s="314" t="s">
        <v>1469</v>
      </c>
      <c r="E83" s="381" t="s">
        <v>141</v>
      </c>
      <c r="F83" s="413">
        <v>1712</v>
      </c>
      <c r="G83" s="434">
        <v>2015</v>
      </c>
      <c r="H83" s="434">
        <v>2115</v>
      </c>
      <c r="I83" s="434">
        <v>2115</v>
      </c>
      <c r="J83" s="397"/>
      <c r="K83" s="397"/>
      <c r="L83" s="397"/>
      <c r="M83" s="397"/>
      <c r="N83" s="397"/>
      <c r="O83" s="397"/>
      <c r="P83" s="397"/>
      <c r="Q83" s="397"/>
      <c r="R83" s="403"/>
      <c r="T83" s="20"/>
      <c r="U83" s="401">
        <v>1509</v>
      </c>
      <c r="V83" s="401">
        <v>1659</v>
      </c>
      <c r="W83" s="410">
        <f t="shared" si="1"/>
        <v>9.9403578528827044E-2</v>
      </c>
    </row>
    <row r="84" spans="1:23" ht="23.25">
      <c r="A84" s="771"/>
      <c r="B84" s="791"/>
      <c r="C84" s="792"/>
      <c r="D84" s="314" t="s">
        <v>1470</v>
      </c>
      <c r="E84" s="381" t="s">
        <v>141</v>
      </c>
      <c r="F84" s="413">
        <v>1982</v>
      </c>
      <c r="G84" s="434">
        <v>2413</v>
      </c>
      <c r="H84" s="434">
        <v>2533</v>
      </c>
      <c r="I84" s="434">
        <v>2533</v>
      </c>
      <c r="J84" s="397"/>
      <c r="K84" s="397"/>
      <c r="L84" s="397"/>
      <c r="M84" s="397"/>
      <c r="N84" s="397"/>
      <c r="O84" s="397"/>
      <c r="P84" s="397"/>
      <c r="Q84" s="397"/>
      <c r="R84" s="403"/>
      <c r="T84" s="20"/>
      <c r="U84" s="401">
        <v>1807</v>
      </c>
      <c r="V84" s="401">
        <v>1987</v>
      </c>
      <c r="W84" s="410">
        <f t="shared" si="1"/>
        <v>9.9612617598229106E-2</v>
      </c>
    </row>
    <row r="85" spans="1:23" ht="23.25">
      <c r="A85" s="771">
        <v>12</v>
      </c>
      <c r="B85" s="787" t="s">
        <v>1383</v>
      </c>
      <c r="C85" s="788"/>
      <c r="D85" s="314" t="s">
        <v>1468</v>
      </c>
      <c r="E85" s="381" t="s">
        <v>141</v>
      </c>
      <c r="F85" s="413">
        <v>2112</v>
      </c>
      <c r="G85" s="434">
        <v>2322</v>
      </c>
      <c r="H85" s="434">
        <v>2438</v>
      </c>
      <c r="I85" s="434">
        <v>2438</v>
      </c>
      <c r="J85" s="397"/>
      <c r="K85" s="397"/>
      <c r="L85" s="397"/>
      <c r="M85" s="397"/>
      <c r="N85" s="397"/>
      <c r="O85" s="397"/>
      <c r="P85" s="397"/>
      <c r="Q85" s="397"/>
      <c r="R85" s="402">
        <v>2115</v>
      </c>
      <c r="T85" s="406">
        <f>(R85-F85)/F85</f>
        <v>1.4204545454545455E-3</v>
      </c>
      <c r="U85" s="401"/>
      <c r="V85" s="401"/>
      <c r="W85" s="410"/>
    </row>
    <row r="86" spans="1:23" ht="23.25">
      <c r="A86" s="771"/>
      <c r="B86" s="789"/>
      <c r="C86" s="790"/>
      <c r="D86" s="314" t="s">
        <v>1469</v>
      </c>
      <c r="E86" s="381" t="s">
        <v>141</v>
      </c>
      <c r="F86" s="413">
        <v>2236</v>
      </c>
      <c r="G86" s="434">
        <v>2690</v>
      </c>
      <c r="H86" s="434">
        <v>2824</v>
      </c>
      <c r="I86" s="434">
        <v>2824</v>
      </c>
      <c r="J86" s="397"/>
      <c r="K86" s="397"/>
      <c r="L86" s="397"/>
      <c r="M86" s="397"/>
      <c r="N86" s="397"/>
      <c r="O86" s="397"/>
      <c r="P86" s="397"/>
      <c r="Q86" s="397"/>
      <c r="R86" s="403"/>
      <c r="T86" s="20"/>
      <c r="U86" s="401"/>
      <c r="V86" s="401"/>
      <c r="W86" s="410"/>
    </row>
    <row r="87" spans="1:23" ht="23.25">
      <c r="A87" s="771"/>
      <c r="B87" s="789"/>
      <c r="C87" s="790"/>
      <c r="D87" s="314" t="s">
        <v>1470</v>
      </c>
      <c r="E87" s="381" t="s">
        <v>141</v>
      </c>
      <c r="F87" s="413">
        <v>2549</v>
      </c>
      <c r="G87" s="434">
        <v>3105</v>
      </c>
      <c r="H87" s="434">
        <v>3260</v>
      </c>
      <c r="I87" s="434">
        <v>3260</v>
      </c>
      <c r="J87" s="397"/>
      <c r="K87" s="397"/>
      <c r="L87" s="397"/>
      <c r="M87" s="397"/>
      <c r="N87" s="397"/>
      <c r="O87" s="397"/>
      <c r="P87" s="397"/>
      <c r="Q87" s="397"/>
      <c r="R87" s="407"/>
      <c r="T87" s="377"/>
      <c r="U87" s="408"/>
      <c r="V87" s="408"/>
      <c r="W87" s="410"/>
    </row>
    <row r="88" spans="1:23" ht="23.25">
      <c r="A88" s="784">
        <v>13</v>
      </c>
      <c r="B88" s="784" t="s">
        <v>1384</v>
      </c>
      <c r="C88" s="784"/>
      <c r="D88" s="314" t="s">
        <v>1468</v>
      </c>
      <c r="E88" s="381" t="s">
        <v>141</v>
      </c>
      <c r="F88" s="413">
        <v>2509</v>
      </c>
      <c r="G88" s="434">
        <v>2932</v>
      </c>
      <c r="H88" s="434">
        <v>3078</v>
      </c>
      <c r="I88" s="434">
        <v>3078</v>
      </c>
      <c r="J88" s="397"/>
      <c r="K88" s="397"/>
      <c r="L88" s="397"/>
      <c r="M88" s="397"/>
      <c r="N88" s="397"/>
      <c r="O88" s="397"/>
      <c r="P88" s="397"/>
      <c r="Q88" s="397"/>
      <c r="R88" s="402">
        <v>2510</v>
      </c>
      <c r="S88" s="20"/>
      <c r="T88" s="406">
        <f>(R88-F88)/F88</f>
        <v>3.9856516540454366E-4</v>
      </c>
      <c r="U88" s="401"/>
      <c r="V88" s="401"/>
      <c r="W88" s="410"/>
    </row>
    <row r="89" spans="1:23" ht="23.25">
      <c r="A89" s="784"/>
      <c r="B89" s="784"/>
      <c r="C89" s="784"/>
      <c r="D89" s="314" t="s">
        <v>1469</v>
      </c>
      <c r="E89" s="381" t="s">
        <v>141</v>
      </c>
      <c r="F89" s="413">
        <v>2705</v>
      </c>
      <c r="G89" s="434">
        <v>3133</v>
      </c>
      <c r="H89" s="434">
        <v>3289</v>
      </c>
      <c r="I89" s="434">
        <v>3289</v>
      </c>
      <c r="J89" s="397"/>
      <c r="K89" s="397"/>
      <c r="L89" s="397"/>
      <c r="M89" s="397"/>
      <c r="N89" s="397"/>
      <c r="O89" s="397"/>
      <c r="P89" s="397"/>
      <c r="Q89" s="397"/>
      <c r="R89" s="400"/>
      <c r="S89" s="20"/>
      <c r="T89" s="20"/>
      <c r="U89" s="20"/>
      <c r="V89" s="20"/>
    </row>
    <row r="90" spans="1:23" ht="22.5">
      <c r="A90" s="784"/>
      <c r="B90" s="784"/>
      <c r="C90" s="784"/>
      <c r="D90" s="314" t="s">
        <v>1470</v>
      </c>
      <c r="E90" s="381" t="s">
        <v>141</v>
      </c>
      <c r="F90" s="413">
        <v>2885</v>
      </c>
      <c r="G90" s="434">
        <v>3545</v>
      </c>
      <c r="H90" s="434">
        <v>3722</v>
      </c>
      <c r="I90" s="434">
        <v>3722</v>
      </c>
      <c r="J90" s="397"/>
      <c r="K90" s="397"/>
      <c r="L90" s="397"/>
      <c r="M90" s="397"/>
      <c r="N90" s="397"/>
      <c r="O90" s="397"/>
      <c r="P90" s="397"/>
      <c r="Q90" s="397"/>
      <c r="R90" s="20"/>
      <c r="S90" s="20"/>
      <c r="T90" s="20"/>
      <c r="U90" s="20"/>
      <c r="V90" s="20"/>
    </row>
    <row r="91" spans="1:23" ht="14.85" customHeight="1">
      <c r="A91" s="784">
        <v>14</v>
      </c>
      <c r="B91" s="784" t="s">
        <v>1477</v>
      </c>
      <c r="C91" s="784"/>
      <c r="D91" s="314" t="s">
        <v>1469</v>
      </c>
      <c r="E91" s="381" t="s">
        <v>141</v>
      </c>
      <c r="F91" s="390"/>
      <c r="G91" s="434">
        <v>5103</v>
      </c>
      <c r="H91" s="434">
        <v>5358</v>
      </c>
      <c r="I91" s="434">
        <v>5358</v>
      </c>
      <c r="J91" s="397"/>
      <c r="K91" s="397"/>
      <c r="L91" s="397"/>
      <c r="M91" s="397"/>
      <c r="N91" s="397"/>
      <c r="O91" s="397"/>
      <c r="P91" s="397"/>
      <c r="Q91" s="397"/>
    </row>
    <row r="92" spans="1:23" ht="14.85" customHeight="1">
      <c r="A92" s="784"/>
      <c r="B92" s="784"/>
      <c r="C92" s="784"/>
      <c r="D92" s="314" t="s">
        <v>1470</v>
      </c>
      <c r="E92" s="381" t="s">
        <v>141</v>
      </c>
      <c r="F92" s="390"/>
      <c r="G92" s="434">
        <v>5458</v>
      </c>
      <c r="H92" s="434">
        <v>5730</v>
      </c>
      <c r="I92" s="434">
        <v>5730</v>
      </c>
      <c r="J92" s="397"/>
      <c r="K92" s="397"/>
      <c r="L92" s="397"/>
      <c r="M92" s="397"/>
      <c r="N92" s="397"/>
      <c r="O92" s="397"/>
      <c r="P92" s="397"/>
      <c r="Q92" s="397"/>
    </row>
    <row r="93" spans="1:23" ht="31.5" customHeight="1">
      <c r="A93" s="395">
        <v>15</v>
      </c>
      <c r="B93" s="785" t="s">
        <v>1999</v>
      </c>
      <c r="C93" s="786"/>
      <c r="D93" s="395" t="s">
        <v>1998</v>
      </c>
      <c r="E93" s="381" t="s">
        <v>141</v>
      </c>
      <c r="F93" s="390"/>
      <c r="G93" s="434"/>
      <c r="H93" s="434">
        <v>3650</v>
      </c>
      <c r="I93" s="434">
        <v>3650</v>
      </c>
      <c r="J93" s="397"/>
      <c r="K93" s="397"/>
      <c r="L93" s="397"/>
      <c r="M93" s="397"/>
      <c r="N93" s="397"/>
      <c r="O93" s="397"/>
      <c r="P93" s="397"/>
      <c r="Q93" s="397"/>
    </row>
    <row r="94" spans="1:23" ht="14.85" customHeight="1">
      <c r="A94" s="395"/>
      <c r="B94" s="556"/>
      <c r="C94" s="556"/>
      <c r="D94" s="386"/>
      <c r="E94" s="395"/>
      <c r="F94" s="396"/>
      <c r="G94" s="396"/>
      <c r="H94" s="396"/>
      <c r="I94" s="396"/>
    </row>
    <row r="95" spans="1:23" ht="24">
      <c r="B95" s="581" t="s">
        <v>2080</v>
      </c>
      <c r="C95" s="318"/>
    </row>
    <row r="96" spans="1:23" ht="14.25">
      <c r="A96" s="538" t="s">
        <v>8</v>
      </c>
      <c r="B96" s="782" t="s">
        <v>1388</v>
      </c>
      <c r="C96" s="782"/>
      <c r="D96" s="782"/>
      <c r="E96" s="539" t="s">
        <v>5</v>
      </c>
      <c r="F96" s="540" t="s">
        <v>1845</v>
      </c>
      <c r="G96" s="540" t="s">
        <v>1846</v>
      </c>
      <c r="H96" s="540" t="s">
        <v>2058</v>
      </c>
      <c r="I96" s="540" t="s">
        <v>2104</v>
      </c>
    </row>
    <row r="97" spans="1:22" ht="23.25">
      <c r="A97" s="316">
        <v>1</v>
      </c>
      <c r="B97" s="783" t="s">
        <v>1847</v>
      </c>
      <c r="C97" s="783"/>
      <c r="D97" s="783"/>
      <c r="E97" s="431" t="s">
        <v>550</v>
      </c>
      <c r="F97" s="317">
        <v>1300</v>
      </c>
      <c r="G97" s="413">
        <v>1300</v>
      </c>
      <c r="H97" s="413">
        <v>1365</v>
      </c>
      <c r="I97" s="413">
        <v>1365</v>
      </c>
      <c r="R97" s="15">
        <f>1250</f>
        <v>1250</v>
      </c>
      <c r="T97" s="76">
        <f>R97/F97</f>
        <v>0.96153846153846156</v>
      </c>
      <c r="U97" s="317">
        <v>1252.8</v>
      </c>
      <c r="V97" s="393"/>
    </row>
    <row r="98" spans="1:22" ht="23.25">
      <c r="A98" s="316">
        <v>2</v>
      </c>
      <c r="B98" s="764" t="s">
        <v>1848</v>
      </c>
      <c r="C98" s="765"/>
      <c r="D98" s="766"/>
      <c r="E98" s="431" t="s">
        <v>550</v>
      </c>
      <c r="F98" s="317">
        <v>2200</v>
      </c>
      <c r="G98" s="413">
        <v>2200</v>
      </c>
      <c r="H98" s="413">
        <v>2310</v>
      </c>
      <c r="I98" s="413">
        <v>2310</v>
      </c>
      <c r="U98" s="317">
        <v>2016</v>
      </c>
      <c r="V98" s="393"/>
    </row>
    <row r="99" spans="1:22" ht="23.25">
      <c r="A99" s="316">
        <v>3</v>
      </c>
      <c r="B99" s="764" t="s">
        <v>1849</v>
      </c>
      <c r="C99" s="765"/>
      <c r="D99" s="766"/>
      <c r="E99" s="431" t="s">
        <v>550</v>
      </c>
      <c r="F99" s="317">
        <v>3200</v>
      </c>
      <c r="G99" s="413">
        <v>3200</v>
      </c>
      <c r="H99" s="413">
        <v>3360</v>
      </c>
      <c r="I99" s="413">
        <v>3360</v>
      </c>
      <c r="U99" s="317">
        <v>2952</v>
      </c>
      <c r="V99" s="393"/>
    </row>
    <row r="100" spans="1:22" ht="23.25">
      <c r="A100" s="316">
        <v>4</v>
      </c>
      <c r="B100" s="764" t="s">
        <v>1850</v>
      </c>
      <c r="C100" s="765"/>
      <c r="D100" s="766"/>
      <c r="E100" s="431" t="s">
        <v>550</v>
      </c>
      <c r="F100" s="317">
        <v>4960</v>
      </c>
      <c r="G100" s="413">
        <v>4960</v>
      </c>
      <c r="H100" s="413">
        <v>5208</v>
      </c>
      <c r="I100" s="413">
        <v>5208</v>
      </c>
      <c r="U100" s="317">
        <v>5661.36</v>
      </c>
      <c r="V100" s="393"/>
    </row>
    <row r="101" spans="1:22" ht="23.25">
      <c r="A101" s="316">
        <v>5</v>
      </c>
      <c r="B101" s="764" t="s">
        <v>1851</v>
      </c>
      <c r="C101" s="765"/>
      <c r="D101" s="766"/>
      <c r="E101" s="431" t="s">
        <v>550</v>
      </c>
      <c r="F101" s="317">
        <v>5360</v>
      </c>
      <c r="G101" s="413">
        <v>5360</v>
      </c>
      <c r="H101" s="413">
        <v>5628</v>
      </c>
      <c r="I101" s="413">
        <v>5628</v>
      </c>
      <c r="U101" s="317">
        <v>6291.36</v>
      </c>
      <c r="V101" s="393"/>
    </row>
    <row r="102" spans="1:22" ht="23.25">
      <c r="A102" s="316">
        <v>6</v>
      </c>
      <c r="B102" s="764" t="s">
        <v>1852</v>
      </c>
      <c r="C102" s="765"/>
      <c r="D102" s="766"/>
      <c r="E102" s="431" t="s">
        <v>550</v>
      </c>
      <c r="F102" s="317">
        <v>8000</v>
      </c>
      <c r="G102" s="413">
        <v>8000</v>
      </c>
      <c r="H102" s="413">
        <v>8400</v>
      </c>
      <c r="I102" s="413">
        <v>8400</v>
      </c>
      <c r="U102" s="317">
        <v>9104.4</v>
      </c>
      <c r="V102" s="393"/>
    </row>
    <row r="103" spans="1:22" ht="23.25">
      <c r="A103" s="316">
        <v>7</v>
      </c>
      <c r="B103" s="764" t="s">
        <v>1853</v>
      </c>
      <c r="C103" s="765"/>
      <c r="D103" s="766"/>
      <c r="E103" s="431" t="s">
        <v>550</v>
      </c>
      <c r="F103" s="317">
        <v>12000</v>
      </c>
      <c r="G103" s="413">
        <v>12000</v>
      </c>
      <c r="H103" s="413">
        <v>12600</v>
      </c>
      <c r="I103" s="413">
        <v>12600</v>
      </c>
      <c r="U103" s="317">
        <v>13500</v>
      </c>
      <c r="V103" s="393"/>
    </row>
    <row r="104" spans="1:22" ht="23.25">
      <c r="A104" s="316">
        <v>8</v>
      </c>
      <c r="B104" s="764" t="s">
        <v>1854</v>
      </c>
      <c r="C104" s="765"/>
      <c r="D104" s="766"/>
      <c r="E104" s="431" t="s">
        <v>550</v>
      </c>
      <c r="F104" s="317">
        <v>13600</v>
      </c>
      <c r="G104" s="413">
        <v>13600</v>
      </c>
      <c r="H104" s="413">
        <v>14280</v>
      </c>
      <c r="I104" s="413">
        <v>14280</v>
      </c>
      <c r="U104" s="317">
        <v>15865.199999999999</v>
      </c>
      <c r="V104" s="393"/>
    </row>
    <row r="105" spans="1:22" ht="23.25">
      <c r="A105" s="316">
        <v>9</v>
      </c>
      <c r="B105" s="764" t="s">
        <v>1855</v>
      </c>
      <c r="C105" s="765"/>
      <c r="D105" s="766"/>
      <c r="E105" s="431" t="s">
        <v>550</v>
      </c>
      <c r="F105" s="317">
        <v>15200</v>
      </c>
      <c r="G105" s="413">
        <v>15200</v>
      </c>
      <c r="H105" s="413">
        <v>15960</v>
      </c>
      <c r="I105" s="413">
        <v>15960</v>
      </c>
      <c r="U105" s="317">
        <v>17344.8</v>
      </c>
      <c r="V105" s="393"/>
    </row>
    <row r="106" spans="1:22" ht="23.25">
      <c r="A106" s="316">
        <v>11</v>
      </c>
      <c r="B106" s="764" t="s">
        <v>1856</v>
      </c>
      <c r="C106" s="765"/>
      <c r="D106" s="766"/>
      <c r="E106" s="431" t="s">
        <v>550</v>
      </c>
      <c r="F106" s="317">
        <v>24800</v>
      </c>
      <c r="G106" s="413">
        <v>24800</v>
      </c>
      <c r="H106" s="413">
        <v>26040</v>
      </c>
      <c r="I106" s="413">
        <v>26040</v>
      </c>
      <c r="U106" s="317">
        <v>28202.399999999998</v>
      </c>
      <c r="V106" s="393"/>
    </row>
    <row r="107" spans="1:22" ht="23.25">
      <c r="A107" s="316">
        <v>12</v>
      </c>
      <c r="B107" s="767" t="s">
        <v>1857</v>
      </c>
      <c r="C107" s="768"/>
      <c r="D107" s="769"/>
      <c r="E107" s="431" t="s">
        <v>550</v>
      </c>
      <c r="F107" s="317">
        <v>34400</v>
      </c>
      <c r="G107" s="413">
        <v>34400</v>
      </c>
      <c r="H107" s="413">
        <v>36120</v>
      </c>
      <c r="I107" s="413">
        <v>36120</v>
      </c>
      <c r="U107" s="317">
        <v>39499.199999999997</v>
      </c>
      <c r="V107" s="393"/>
    </row>
    <row r="108" spans="1:22" ht="23.25">
      <c r="A108" s="316">
        <v>13</v>
      </c>
      <c r="B108" s="767" t="s">
        <v>1858</v>
      </c>
      <c r="C108" s="768"/>
      <c r="D108" s="769"/>
      <c r="E108" s="431" t="s">
        <v>550</v>
      </c>
      <c r="F108" s="317">
        <v>76000</v>
      </c>
      <c r="G108" s="413">
        <v>76000</v>
      </c>
      <c r="H108" s="413">
        <v>79800</v>
      </c>
      <c r="I108" s="413">
        <v>79800</v>
      </c>
      <c r="U108" s="317">
        <v>85712.4</v>
      </c>
      <c r="V108" s="393"/>
    </row>
    <row r="109" spans="1:22" ht="23.25">
      <c r="A109" s="391"/>
      <c r="B109" s="392"/>
      <c r="C109" s="392"/>
      <c r="D109" s="392"/>
      <c r="E109" s="432"/>
    </row>
    <row r="110" spans="1:22" ht="42" customHeight="1">
      <c r="A110" s="19"/>
      <c r="B110" s="763" t="s">
        <v>1525</v>
      </c>
      <c r="C110" s="763"/>
      <c r="D110" s="763"/>
      <c r="E110" s="431" t="s">
        <v>1389</v>
      </c>
      <c r="F110" s="315" t="s">
        <v>1524</v>
      </c>
      <c r="G110" s="315" t="s">
        <v>1523</v>
      </c>
      <c r="H110" s="315" t="s">
        <v>2059</v>
      </c>
      <c r="I110" s="315" t="s">
        <v>2059</v>
      </c>
    </row>
    <row r="111" spans="1:22" ht="105.75" customHeight="1">
      <c r="A111" s="19"/>
      <c r="B111" s="763"/>
      <c r="C111" s="763"/>
      <c r="D111" s="763"/>
      <c r="E111" s="431" t="s">
        <v>1390</v>
      </c>
      <c r="F111" s="394">
        <v>181000</v>
      </c>
      <c r="G111" s="394">
        <v>181000</v>
      </c>
      <c r="H111" s="439">
        <v>190050</v>
      </c>
      <c r="I111" s="439">
        <v>190050</v>
      </c>
    </row>
  </sheetData>
  <mergeCells count="97">
    <mergeCell ref="A79:A81"/>
    <mergeCell ref="B58:C60"/>
    <mergeCell ref="B61:C63"/>
    <mergeCell ref="B42:B45"/>
    <mergeCell ref="A42:A45"/>
    <mergeCell ref="C42:C45"/>
    <mergeCell ref="C46:C49"/>
    <mergeCell ref="B46:B49"/>
    <mergeCell ref="A46:A49"/>
    <mergeCell ref="B79:C81"/>
    <mergeCell ref="B76:C78"/>
    <mergeCell ref="A76:A78"/>
    <mergeCell ref="I3:I4"/>
    <mergeCell ref="I56:I57"/>
    <mergeCell ref="H3:H4"/>
    <mergeCell ref="H56:H57"/>
    <mergeCell ref="C34:C37"/>
    <mergeCell ref="B56:C56"/>
    <mergeCell ref="D56:D57"/>
    <mergeCell ref="E56:E57"/>
    <mergeCell ref="F56:F57"/>
    <mergeCell ref="G56:G57"/>
    <mergeCell ref="B57:C57"/>
    <mergeCell ref="A61:A63"/>
    <mergeCell ref="A58:A60"/>
    <mergeCell ref="A50:A53"/>
    <mergeCell ref="B50:B53"/>
    <mergeCell ref="C50:C53"/>
    <mergeCell ref="A54:G54"/>
    <mergeCell ref="A56:A57"/>
    <mergeCell ref="A64:A66"/>
    <mergeCell ref="B67:C69"/>
    <mergeCell ref="B70:C72"/>
    <mergeCell ref="B73:C75"/>
    <mergeCell ref="A67:A69"/>
    <mergeCell ref="A70:A72"/>
    <mergeCell ref="A73:A75"/>
    <mergeCell ref="B64:C66"/>
    <mergeCell ref="B85:C87"/>
    <mergeCell ref="B88:C90"/>
    <mergeCell ref="A85:A87"/>
    <mergeCell ref="A82:A84"/>
    <mergeCell ref="A88:A90"/>
    <mergeCell ref="B82:C84"/>
    <mergeCell ref="B96:D96"/>
    <mergeCell ref="B97:D97"/>
    <mergeCell ref="B98:D98"/>
    <mergeCell ref="B99:D99"/>
    <mergeCell ref="A91:A92"/>
    <mergeCell ref="B93:C93"/>
    <mergeCell ref="B91:C92"/>
    <mergeCell ref="C6:C7"/>
    <mergeCell ref="A34:A37"/>
    <mergeCell ref="A38:A41"/>
    <mergeCell ref="B38:B41"/>
    <mergeCell ref="C38:C41"/>
    <mergeCell ref="A30:A33"/>
    <mergeCell ref="B14:B17"/>
    <mergeCell ref="C14:C17"/>
    <mergeCell ref="A18:A21"/>
    <mergeCell ref="B18:B21"/>
    <mergeCell ref="C18:C21"/>
    <mergeCell ref="A22:A25"/>
    <mergeCell ref="B22:B25"/>
    <mergeCell ref="C22:C25"/>
    <mergeCell ref="B34:B37"/>
    <mergeCell ref="B1:T1"/>
    <mergeCell ref="A3:A4"/>
    <mergeCell ref="B3:C3"/>
    <mergeCell ref="A14:A17"/>
    <mergeCell ref="A8:A10"/>
    <mergeCell ref="B8:B10"/>
    <mergeCell ref="C8:C10"/>
    <mergeCell ref="A11:A13"/>
    <mergeCell ref="B11:B13"/>
    <mergeCell ref="C11:C13"/>
    <mergeCell ref="D3:D4"/>
    <mergeCell ref="E3:E4"/>
    <mergeCell ref="F3:F4"/>
    <mergeCell ref="G3:G4"/>
    <mergeCell ref="A6:A7"/>
    <mergeCell ref="B6:B7"/>
    <mergeCell ref="A26:A29"/>
    <mergeCell ref="B26:B29"/>
    <mergeCell ref="C26:C29"/>
    <mergeCell ref="B30:B33"/>
    <mergeCell ref="C30:C33"/>
    <mergeCell ref="B110:D111"/>
    <mergeCell ref="B100:D100"/>
    <mergeCell ref="B101:D101"/>
    <mergeCell ref="B102:D102"/>
    <mergeCell ref="B103:D103"/>
    <mergeCell ref="B104:D104"/>
    <mergeCell ref="B105:D105"/>
    <mergeCell ref="B106:D106"/>
    <mergeCell ref="B107:D107"/>
    <mergeCell ref="B108:D108"/>
  </mergeCells>
  <pageMargins left="0.55118110236220497" right="0.2" top="0.59" bottom="0.48622047200000001" header="0.39370078740157499" footer="0.196850393700787"/>
  <pageSetup paperSize="9" scale="90" orientation="portrait" horizontalDpi="4294967293" verticalDpi="4294967293" r:id="rId1"/>
  <headerFooter alignWithMargins="0"/>
  <rowBreaks count="2" manualBreakCount="2">
    <brk id="45" max="16383" man="1"/>
    <brk id="7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2"/>
  <sheetViews>
    <sheetView showZeros="0" view="pageBreakPreview" topLeftCell="A27" zoomScale="90" zoomScaleSheetLayoutView="90" workbookViewId="0">
      <selection activeCell="S36" sqref="S36"/>
    </sheetView>
  </sheetViews>
  <sheetFormatPr defaultColWidth="9.140625" defaultRowHeight="14.85" customHeight="1"/>
  <cols>
    <col min="1" max="1" width="5.7109375" style="16" customWidth="1"/>
    <col min="2" max="2" width="21.5703125" style="15" customWidth="1"/>
    <col min="3" max="3" width="5.85546875" style="14" customWidth="1"/>
    <col min="4" max="4" width="10" style="15" hidden="1" customWidth="1"/>
    <col min="5" max="5" width="10" style="15" customWidth="1"/>
    <col min="6" max="6" width="10.5703125" style="15" hidden="1" customWidth="1"/>
    <col min="7" max="7" width="10.5703125" style="15" customWidth="1"/>
    <col min="8" max="8" width="10.5703125" style="15" hidden="1" customWidth="1"/>
    <col min="9" max="9" width="10.5703125" style="15" customWidth="1"/>
    <col min="10" max="10" width="11.28515625" style="15" hidden="1" customWidth="1"/>
    <col min="11" max="11" width="11.28515625" style="15" customWidth="1"/>
    <col min="12" max="12" width="11" style="15" hidden="1" customWidth="1"/>
    <col min="13" max="13" width="11" style="15" customWidth="1"/>
    <col min="14" max="14" width="11.140625" style="15" hidden="1" customWidth="1"/>
    <col min="15" max="15" width="11.140625" style="15" customWidth="1"/>
    <col min="16" max="16" width="11" style="15" hidden="1" customWidth="1"/>
    <col min="17" max="17" width="11" style="15" customWidth="1"/>
    <col min="18" max="18" width="11.5703125" style="15" hidden="1" customWidth="1"/>
    <col min="19" max="19" width="11.5703125" style="15" customWidth="1"/>
    <col min="20" max="20" width="11.7109375" style="15" hidden="1" customWidth="1"/>
    <col min="21" max="21" width="11.7109375" style="15" customWidth="1"/>
    <col min="22" max="22" width="10" style="15" customWidth="1"/>
    <col min="23" max="25" width="9.140625" style="15"/>
    <col min="26" max="26" width="10.140625" style="15" bestFit="1" customWidth="1"/>
    <col min="27" max="16384" width="9.140625" style="15"/>
  </cols>
  <sheetData>
    <row r="1" spans="1:22" ht="21.75" hidden="1" customHeight="1">
      <c r="A1" s="22"/>
      <c r="B1" s="23" t="s">
        <v>305</v>
      </c>
      <c r="C1" s="24"/>
      <c r="D1" s="25"/>
      <c r="E1" s="25"/>
      <c r="F1" s="25"/>
      <c r="G1" s="25"/>
      <c r="H1" s="25"/>
      <c r="I1" s="25"/>
      <c r="J1" s="25"/>
      <c r="K1" s="25"/>
      <c r="L1" s="25"/>
      <c r="M1" s="25"/>
      <c r="N1" s="25"/>
      <c r="O1" s="25"/>
      <c r="P1" s="25"/>
      <c r="Q1" s="25"/>
      <c r="R1" s="25"/>
      <c r="S1" s="25"/>
      <c r="T1" s="25"/>
      <c r="U1" s="25"/>
      <c r="V1" s="25"/>
    </row>
    <row r="2" spans="1:22" ht="20.100000000000001" hidden="1" customHeight="1">
      <c r="A2" s="803" t="s">
        <v>8</v>
      </c>
      <c r="B2" s="803" t="s">
        <v>55</v>
      </c>
      <c r="C2" s="803" t="s">
        <v>5</v>
      </c>
      <c r="D2" s="803" t="s">
        <v>322</v>
      </c>
      <c r="E2" s="803"/>
      <c r="F2" s="803"/>
      <c r="G2" s="803"/>
      <c r="H2" s="803"/>
      <c r="I2" s="803"/>
      <c r="J2" s="803"/>
      <c r="K2" s="803"/>
      <c r="L2" s="803"/>
      <c r="M2" s="803"/>
      <c r="N2" s="803"/>
      <c r="O2" s="803"/>
      <c r="P2" s="803"/>
      <c r="Q2" s="803"/>
      <c r="R2" s="803"/>
      <c r="S2" s="803"/>
      <c r="T2" s="803"/>
      <c r="U2" s="18"/>
      <c r="V2" s="796" t="s">
        <v>10</v>
      </c>
    </row>
    <row r="3" spans="1:22" ht="20.100000000000001" hidden="1" customHeight="1">
      <c r="A3" s="803"/>
      <c r="B3" s="803"/>
      <c r="C3" s="803"/>
      <c r="D3" s="17" t="s">
        <v>56</v>
      </c>
      <c r="E3" s="17"/>
      <c r="F3" s="17" t="s">
        <v>57</v>
      </c>
      <c r="G3" s="17"/>
      <c r="H3" s="17" t="s">
        <v>58</v>
      </c>
      <c r="I3" s="17"/>
      <c r="J3" s="17" t="s">
        <v>59</v>
      </c>
      <c r="K3" s="17"/>
      <c r="L3" s="17" t="s">
        <v>60</v>
      </c>
      <c r="M3" s="17"/>
      <c r="N3" s="17" t="s">
        <v>62</v>
      </c>
      <c r="O3" s="17"/>
      <c r="P3" s="17" t="s">
        <v>61</v>
      </c>
      <c r="Q3" s="17"/>
      <c r="R3" s="17" t="s">
        <v>63</v>
      </c>
      <c r="S3" s="17"/>
      <c r="T3" s="17" t="s">
        <v>64</v>
      </c>
      <c r="U3" s="17"/>
      <c r="V3" s="796"/>
    </row>
    <row r="4" spans="1:22" ht="20.100000000000001" hidden="1" customHeight="1">
      <c r="A4" s="19">
        <v>1</v>
      </c>
      <c r="B4" s="20" t="s">
        <v>65</v>
      </c>
      <c r="C4" s="21" t="s">
        <v>75</v>
      </c>
      <c r="D4" s="26">
        <v>42</v>
      </c>
      <c r="E4" s="26"/>
      <c r="F4" s="26">
        <v>66</v>
      </c>
      <c r="G4" s="26"/>
      <c r="H4" s="26">
        <v>105</v>
      </c>
      <c r="I4" s="26"/>
      <c r="J4" s="26">
        <v>160</v>
      </c>
      <c r="K4" s="26"/>
      <c r="L4" s="26">
        <v>220</v>
      </c>
      <c r="M4" s="26"/>
      <c r="N4" s="26">
        <v>335</v>
      </c>
      <c r="O4" s="26"/>
      <c r="P4" s="26">
        <v>640</v>
      </c>
      <c r="Q4" s="26"/>
      <c r="R4" s="26">
        <v>850</v>
      </c>
      <c r="S4" s="26"/>
      <c r="T4" s="26">
        <v>1525</v>
      </c>
      <c r="U4" s="26"/>
      <c r="V4" s="27"/>
    </row>
    <row r="5" spans="1:22" ht="20.100000000000001" hidden="1" customHeight="1">
      <c r="A5" s="19">
        <f>A4+1</f>
        <v>2</v>
      </c>
      <c r="B5" s="20" t="s">
        <v>66</v>
      </c>
      <c r="C5" s="21" t="s">
        <v>75</v>
      </c>
      <c r="D5" s="26">
        <v>38</v>
      </c>
      <c r="E5" s="26"/>
      <c r="F5" s="26">
        <v>60</v>
      </c>
      <c r="G5" s="26"/>
      <c r="H5" s="26">
        <v>75</v>
      </c>
      <c r="I5" s="26"/>
      <c r="J5" s="26">
        <v>117</v>
      </c>
      <c r="K5" s="26"/>
      <c r="L5" s="26">
        <v>157</v>
      </c>
      <c r="M5" s="26"/>
      <c r="N5" s="26">
        <v>244</v>
      </c>
      <c r="O5" s="26"/>
      <c r="P5" s="26">
        <v>360</v>
      </c>
      <c r="Q5" s="26"/>
      <c r="R5" s="26">
        <v>522</v>
      </c>
      <c r="S5" s="26"/>
      <c r="T5" s="26">
        <v>925</v>
      </c>
      <c r="U5" s="26"/>
      <c r="V5" s="27"/>
    </row>
    <row r="6" spans="1:22" ht="20.100000000000001" hidden="1" customHeight="1">
      <c r="A6" s="19">
        <f>A5+1</f>
        <v>3</v>
      </c>
      <c r="B6" s="20" t="s">
        <v>67</v>
      </c>
      <c r="C6" s="21" t="s">
        <v>75</v>
      </c>
      <c r="D6" s="26">
        <v>113</v>
      </c>
      <c r="E6" s="26"/>
      <c r="F6" s="26">
        <v>157</v>
      </c>
      <c r="G6" s="26"/>
      <c r="H6" s="26">
        <v>209</v>
      </c>
      <c r="I6" s="26"/>
      <c r="J6" s="26">
        <v>307</v>
      </c>
      <c r="K6" s="26"/>
      <c r="L6" s="26">
        <v>406</v>
      </c>
      <c r="M6" s="26"/>
      <c r="N6" s="26">
        <v>565</v>
      </c>
      <c r="O6" s="26"/>
      <c r="P6" s="26">
        <v>1056</v>
      </c>
      <c r="Q6" s="26"/>
      <c r="R6" s="26">
        <v>1462</v>
      </c>
      <c r="S6" s="26"/>
      <c r="T6" s="26">
        <v>2006</v>
      </c>
      <c r="U6" s="26"/>
      <c r="V6" s="27"/>
    </row>
    <row r="7" spans="1:22" ht="20.100000000000001" hidden="1" customHeight="1">
      <c r="A7" s="19">
        <f>A6+1</f>
        <v>4</v>
      </c>
      <c r="B7" s="20" t="s">
        <v>40</v>
      </c>
      <c r="C7" s="21" t="s">
        <v>75</v>
      </c>
      <c r="D7" s="26">
        <v>47</v>
      </c>
      <c r="E7" s="26"/>
      <c r="F7" s="26">
        <v>67</v>
      </c>
      <c r="G7" s="26"/>
      <c r="H7" s="26">
        <v>96</v>
      </c>
      <c r="I7" s="26"/>
      <c r="J7" s="26">
        <v>154</v>
      </c>
      <c r="K7" s="26"/>
      <c r="L7" s="26">
        <v>191</v>
      </c>
      <c r="M7" s="26"/>
      <c r="N7" s="26">
        <v>284</v>
      </c>
      <c r="O7" s="26"/>
      <c r="P7" s="26"/>
      <c r="Q7" s="26"/>
      <c r="R7" s="26"/>
      <c r="S7" s="26"/>
      <c r="T7" s="26"/>
      <c r="U7" s="26"/>
      <c r="V7" s="27"/>
    </row>
    <row r="8" spans="1:22" ht="20.100000000000001" hidden="1" customHeight="1">
      <c r="A8" s="28">
        <v>4.0999999999999996</v>
      </c>
      <c r="B8" s="20" t="s">
        <v>79</v>
      </c>
      <c r="C8" s="21" t="s">
        <v>75</v>
      </c>
      <c r="D8" s="26">
        <v>30.8</v>
      </c>
      <c r="E8" s="26"/>
      <c r="F8" s="26">
        <v>39</v>
      </c>
      <c r="G8" s="26"/>
      <c r="H8" s="26">
        <v>55.7</v>
      </c>
      <c r="I8" s="26"/>
      <c r="J8" s="26">
        <v>77.7</v>
      </c>
      <c r="K8" s="26"/>
      <c r="L8" s="26">
        <v>89.4</v>
      </c>
      <c r="M8" s="26"/>
      <c r="N8" s="26">
        <v>123.6</v>
      </c>
      <c r="O8" s="26"/>
      <c r="P8" s="26">
        <v>157.80000000000001</v>
      </c>
      <c r="Q8" s="26"/>
      <c r="R8" s="26">
        <v>197.1</v>
      </c>
      <c r="S8" s="26"/>
      <c r="T8" s="26">
        <v>295.60000000000002</v>
      </c>
      <c r="U8" s="26"/>
      <c r="V8" s="27"/>
    </row>
    <row r="9" spans="1:22" ht="20.100000000000001" hidden="1" customHeight="1">
      <c r="A9" s="28">
        <f t="shared" ref="A9:A14" si="0">A8+0.1</f>
        <v>4.1999999999999993</v>
      </c>
      <c r="B9" s="20" t="s">
        <v>80</v>
      </c>
      <c r="C9" s="21" t="s">
        <v>75</v>
      </c>
      <c r="D9" s="26">
        <v>46.2</v>
      </c>
      <c r="E9" s="26"/>
      <c r="F9" s="26">
        <v>68.5</v>
      </c>
      <c r="G9" s="26"/>
      <c r="H9" s="26">
        <v>89.6</v>
      </c>
      <c r="I9" s="26"/>
      <c r="J9" s="26">
        <v>116.5</v>
      </c>
      <c r="K9" s="26"/>
      <c r="L9" s="26">
        <v>134.1</v>
      </c>
      <c r="M9" s="26"/>
      <c r="N9" s="26">
        <v>185.3</v>
      </c>
      <c r="O9" s="26"/>
      <c r="P9" s="26">
        <v>236.7</v>
      </c>
      <c r="Q9" s="26"/>
      <c r="R9" s="26">
        <v>295.8</v>
      </c>
      <c r="S9" s="26"/>
      <c r="T9" s="26">
        <v>443.2</v>
      </c>
      <c r="U9" s="26"/>
      <c r="V9" s="27"/>
    </row>
    <row r="10" spans="1:22" ht="20.100000000000001" hidden="1" customHeight="1">
      <c r="A10" s="28">
        <f t="shared" si="0"/>
        <v>4.2999999999999989</v>
      </c>
      <c r="B10" s="20" t="s">
        <v>81</v>
      </c>
      <c r="C10" s="21" t="s">
        <v>75</v>
      </c>
      <c r="D10" s="26">
        <v>61.5</v>
      </c>
      <c r="E10" s="26"/>
      <c r="F10" s="26">
        <v>78</v>
      </c>
      <c r="G10" s="26"/>
      <c r="H10" s="26">
        <v>119.4</v>
      </c>
      <c r="I10" s="26"/>
      <c r="J10" s="26">
        <v>155.30000000000001</v>
      </c>
      <c r="K10" s="26"/>
      <c r="L10" s="26">
        <v>173.8</v>
      </c>
      <c r="M10" s="26"/>
      <c r="N10" s="26">
        <v>247.1</v>
      </c>
      <c r="O10" s="26"/>
      <c r="P10" s="26">
        <v>215.6</v>
      </c>
      <c r="Q10" s="26"/>
      <c r="R10" s="26">
        <v>394.1</v>
      </c>
      <c r="S10" s="26"/>
      <c r="T10" s="26">
        <v>590.9</v>
      </c>
      <c r="U10" s="26"/>
      <c r="V10" s="27"/>
    </row>
    <row r="11" spans="1:22" ht="20.100000000000001" hidden="1" customHeight="1">
      <c r="A11" s="28">
        <f t="shared" si="0"/>
        <v>4.3999999999999986</v>
      </c>
      <c r="B11" s="20" t="s">
        <v>82</v>
      </c>
      <c r="C11" s="21" t="s">
        <v>75</v>
      </c>
      <c r="D11" s="26">
        <v>92.3</v>
      </c>
      <c r="E11" s="26"/>
      <c r="F11" s="26">
        <v>117</v>
      </c>
      <c r="G11" s="26"/>
      <c r="H11" s="26">
        <v>179.1</v>
      </c>
      <c r="I11" s="26"/>
      <c r="J11" s="26">
        <v>232.5</v>
      </c>
      <c r="K11" s="26"/>
      <c r="L11" s="26">
        <v>268.2</v>
      </c>
      <c r="M11" s="26"/>
      <c r="N11" s="26">
        <v>370.6</v>
      </c>
      <c r="O11" s="26"/>
      <c r="P11" s="26">
        <v>473.8</v>
      </c>
      <c r="Q11" s="26"/>
      <c r="R11" s="26">
        <v>591.1</v>
      </c>
      <c r="S11" s="26"/>
      <c r="T11" s="26">
        <v>886.2</v>
      </c>
      <c r="U11" s="26"/>
      <c r="V11" s="27"/>
    </row>
    <row r="12" spans="1:22" ht="20.100000000000001" hidden="1" customHeight="1">
      <c r="A12" s="28">
        <f t="shared" si="0"/>
        <v>4.4999999999999982</v>
      </c>
      <c r="B12" s="20" t="s">
        <v>83</v>
      </c>
      <c r="C12" s="21" t="s">
        <v>75</v>
      </c>
      <c r="D12" s="26">
        <v>138.4</v>
      </c>
      <c r="E12" s="26"/>
      <c r="F12" s="26">
        <v>175.5</v>
      </c>
      <c r="G12" s="26"/>
      <c r="H12" s="26">
        <v>268.7</v>
      </c>
      <c r="I12" s="26"/>
      <c r="J12" s="26">
        <v>349.3</v>
      </c>
      <c r="K12" s="26"/>
      <c r="L12" s="26">
        <v>402.3</v>
      </c>
      <c r="M12" s="26"/>
      <c r="N12" s="26">
        <v>555.9</v>
      </c>
      <c r="O12" s="26"/>
      <c r="P12" s="26">
        <v>710</v>
      </c>
      <c r="Q12" s="26"/>
      <c r="R12" s="26">
        <v>886.6</v>
      </c>
      <c r="S12" s="26"/>
      <c r="T12" s="26">
        <v>1329.4</v>
      </c>
      <c r="U12" s="26"/>
      <c r="V12" s="27"/>
    </row>
    <row r="13" spans="1:22" ht="20.100000000000001" hidden="1" customHeight="1">
      <c r="A13" s="28">
        <f t="shared" si="0"/>
        <v>4.5999999999999979</v>
      </c>
      <c r="B13" s="20" t="s">
        <v>84</v>
      </c>
      <c r="C13" s="21" t="s">
        <v>75</v>
      </c>
      <c r="D13" s="26">
        <v>184.5</v>
      </c>
      <c r="E13" s="26"/>
      <c r="F13" s="26">
        <v>234</v>
      </c>
      <c r="G13" s="26"/>
      <c r="H13" s="26">
        <v>368.2</v>
      </c>
      <c r="I13" s="26"/>
      <c r="J13" s="26">
        <v>485.8</v>
      </c>
      <c r="K13" s="26"/>
      <c r="L13" s="26">
        <v>536.4</v>
      </c>
      <c r="M13" s="26"/>
      <c r="N13" s="26">
        <v>741.2</v>
      </c>
      <c r="O13" s="26"/>
      <c r="P13" s="26">
        <v>946.6</v>
      </c>
      <c r="Q13" s="26"/>
      <c r="R13" s="26">
        <v>1182.0999999999999</v>
      </c>
      <c r="S13" s="26"/>
      <c r="T13" s="26">
        <v>1772.6</v>
      </c>
      <c r="U13" s="26"/>
      <c r="V13" s="27"/>
    </row>
    <row r="14" spans="1:22" ht="20.100000000000001" hidden="1" customHeight="1">
      <c r="A14" s="28">
        <f t="shared" si="0"/>
        <v>4.6999999999999975</v>
      </c>
      <c r="B14" s="20" t="s">
        <v>85</v>
      </c>
      <c r="C14" s="21" t="s">
        <v>75</v>
      </c>
      <c r="D14" s="26">
        <v>276.7</v>
      </c>
      <c r="E14" s="26"/>
      <c r="F14" s="26">
        <v>351</v>
      </c>
      <c r="G14" s="26"/>
      <c r="H14" s="26">
        <v>537.29999999999995</v>
      </c>
      <c r="I14" s="26"/>
      <c r="J14" s="26">
        <v>698.6</v>
      </c>
      <c r="K14" s="26"/>
      <c r="L14" s="26">
        <v>804.8</v>
      </c>
      <c r="M14" s="26"/>
      <c r="N14" s="26">
        <v>1111.7</v>
      </c>
      <c r="O14" s="26"/>
      <c r="P14" s="26">
        <v>1419.9</v>
      </c>
      <c r="Q14" s="26"/>
      <c r="R14" s="26">
        <v>1773.1</v>
      </c>
      <c r="S14" s="26"/>
      <c r="T14" s="26">
        <v>2858.7</v>
      </c>
      <c r="U14" s="26"/>
      <c r="V14" s="27"/>
    </row>
    <row r="15" spans="1:22" ht="20.100000000000001" hidden="1" customHeight="1">
      <c r="A15" s="19">
        <v>5</v>
      </c>
      <c r="B15" s="20" t="s">
        <v>68</v>
      </c>
      <c r="C15" s="21" t="s">
        <v>75</v>
      </c>
      <c r="D15" s="26">
        <v>246</v>
      </c>
      <c r="E15" s="26"/>
      <c r="F15" s="26">
        <v>493</v>
      </c>
      <c r="G15" s="26"/>
      <c r="H15" s="26">
        <v>577</v>
      </c>
      <c r="I15" s="26"/>
      <c r="J15" s="26">
        <v>763</v>
      </c>
      <c r="K15" s="26"/>
      <c r="L15" s="26">
        <v>1141</v>
      </c>
      <c r="M15" s="26"/>
      <c r="N15" s="26">
        <v>1240</v>
      </c>
      <c r="O15" s="26"/>
      <c r="P15" s="26"/>
      <c r="Q15" s="26"/>
      <c r="R15" s="26"/>
      <c r="S15" s="26"/>
      <c r="T15" s="26"/>
      <c r="U15" s="26"/>
      <c r="V15" s="27"/>
    </row>
    <row r="16" spans="1:22" ht="20.100000000000001" hidden="1" customHeight="1">
      <c r="A16" s="19">
        <v>6</v>
      </c>
      <c r="B16" s="20" t="s">
        <v>69</v>
      </c>
      <c r="C16" s="21" t="s">
        <v>75</v>
      </c>
      <c r="D16" s="26"/>
      <c r="E16" s="26"/>
      <c r="F16" s="26"/>
      <c r="G16" s="26"/>
      <c r="H16" s="26"/>
      <c r="I16" s="26"/>
      <c r="J16" s="26"/>
      <c r="K16" s="26"/>
      <c r="L16" s="26"/>
      <c r="M16" s="26"/>
      <c r="N16" s="26">
        <v>1196</v>
      </c>
      <c r="O16" s="26"/>
      <c r="P16" s="26">
        <v>1451</v>
      </c>
      <c r="Q16" s="26"/>
      <c r="R16" s="26">
        <v>1795</v>
      </c>
      <c r="S16" s="26"/>
      <c r="T16" s="26">
        <v>2136</v>
      </c>
      <c r="U16" s="26"/>
      <c r="V16" s="27"/>
    </row>
    <row r="17" spans="1:40" ht="20.100000000000001" hidden="1" customHeight="1">
      <c r="A17" s="19">
        <v>7</v>
      </c>
      <c r="B17" s="20" t="s">
        <v>70</v>
      </c>
      <c r="C17" s="21" t="s">
        <v>75</v>
      </c>
      <c r="D17" s="26"/>
      <c r="E17" s="26"/>
      <c r="F17" s="26"/>
      <c r="G17" s="26"/>
      <c r="H17" s="26"/>
      <c r="I17" s="26"/>
      <c r="J17" s="26"/>
      <c r="K17" s="26"/>
      <c r="L17" s="26"/>
      <c r="M17" s="26"/>
      <c r="N17" s="26">
        <v>1196</v>
      </c>
      <c r="O17" s="26"/>
      <c r="P17" s="26">
        <v>1396</v>
      </c>
      <c r="Q17" s="26"/>
      <c r="R17" s="26">
        <v>1776</v>
      </c>
      <c r="S17" s="26"/>
      <c r="T17" s="26">
        <v>1942</v>
      </c>
      <c r="U17" s="26"/>
      <c r="V17" s="27"/>
    </row>
    <row r="18" spans="1:40" ht="20.100000000000001" hidden="1" customHeight="1">
      <c r="A18" s="19">
        <v>8</v>
      </c>
      <c r="B18" s="20" t="s">
        <v>78</v>
      </c>
      <c r="C18" s="21" t="s">
        <v>75</v>
      </c>
      <c r="D18" s="26"/>
      <c r="E18" s="26"/>
      <c r="F18" s="26"/>
      <c r="G18" s="26"/>
      <c r="H18" s="26"/>
      <c r="I18" s="26"/>
      <c r="J18" s="26"/>
      <c r="K18" s="26"/>
      <c r="L18" s="26"/>
      <c r="M18" s="26"/>
      <c r="N18" s="26">
        <v>1281</v>
      </c>
      <c r="O18" s="26"/>
      <c r="P18" s="26">
        <v>1535</v>
      </c>
      <c r="Q18" s="26"/>
      <c r="R18" s="26">
        <v>1689</v>
      </c>
      <c r="S18" s="26"/>
      <c r="T18" s="26"/>
      <c r="U18" s="26"/>
      <c r="V18" s="27"/>
    </row>
    <row r="19" spans="1:40" ht="20.100000000000001" hidden="1" customHeight="1">
      <c r="A19" s="19">
        <v>9</v>
      </c>
      <c r="B19" s="20" t="s">
        <v>309</v>
      </c>
      <c r="C19" s="21" t="s">
        <v>75</v>
      </c>
      <c r="D19" s="26">
        <v>66</v>
      </c>
      <c r="E19" s="26"/>
      <c r="F19" s="26">
        <v>103</v>
      </c>
      <c r="G19" s="26"/>
      <c r="H19" s="26">
        <v>139</v>
      </c>
      <c r="I19" s="26"/>
      <c r="J19" s="26">
        <v>219</v>
      </c>
      <c r="K19" s="26"/>
      <c r="L19" s="26">
        <v>267</v>
      </c>
      <c r="M19" s="26"/>
      <c r="N19" s="26">
        <v>418</v>
      </c>
      <c r="O19" s="26"/>
      <c r="P19" s="26">
        <v>730</v>
      </c>
      <c r="Q19" s="26"/>
      <c r="R19" s="26">
        <v>1050</v>
      </c>
      <c r="S19" s="26"/>
      <c r="T19" s="26">
        <v>1879</v>
      </c>
      <c r="U19" s="26"/>
      <c r="V19" s="27"/>
    </row>
    <row r="20" spans="1:40" ht="20.100000000000001" hidden="1" customHeight="1">
      <c r="A20" s="19">
        <v>10</v>
      </c>
      <c r="B20" s="20" t="s">
        <v>71</v>
      </c>
      <c r="C20" s="21" t="s">
        <v>75</v>
      </c>
      <c r="D20" s="26">
        <v>17</v>
      </c>
      <c r="E20" s="26"/>
      <c r="F20" s="26">
        <v>29</v>
      </c>
      <c r="G20" s="26"/>
      <c r="H20" s="26">
        <v>37</v>
      </c>
      <c r="I20" s="26"/>
      <c r="J20" s="26">
        <v>66</v>
      </c>
      <c r="K20" s="26"/>
      <c r="L20" s="26">
        <v>77</v>
      </c>
      <c r="M20" s="26"/>
      <c r="N20" s="26">
        <v>97</v>
      </c>
      <c r="O20" s="26"/>
      <c r="P20" s="26">
        <v>180</v>
      </c>
      <c r="Q20" s="26"/>
      <c r="R20" s="26">
        <v>245</v>
      </c>
      <c r="S20" s="26"/>
      <c r="T20" s="26">
        <v>374</v>
      </c>
      <c r="U20" s="26"/>
      <c r="V20" s="27"/>
    </row>
    <row r="21" spans="1:40" ht="20.100000000000001" hidden="1" customHeight="1">
      <c r="A21" s="19">
        <v>11</v>
      </c>
      <c r="B21" s="20" t="s">
        <v>72</v>
      </c>
      <c r="C21" s="21" t="s">
        <v>75</v>
      </c>
      <c r="D21" s="26">
        <v>737</v>
      </c>
      <c r="E21" s="26"/>
      <c r="F21" s="26">
        <v>1018</v>
      </c>
      <c r="G21" s="26"/>
      <c r="H21" s="26">
        <v>1630</v>
      </c>
      <c r="I21" s="26"/>
      <c r="J21" s="26">
        <v>2219</v>
      </c>
      <c r="K21" s="26"/>
      <c r="L21" s="26">
        <v>2777</v>
      </c>
      <c r="M21" s="26"/>
      <c r="N21" s="26">
        <v>4748</v>
      </c>
      <c r="O21" s="26"/>
      <c r="P21" s="26">
        <v>10782</v>
      </c>
      <c r="Q21" s="26"/>
      <c r="R21" s="26">
        <v>15620</v>
      </c>
      <c r="S21" s="26"/>
      <c r="T21" s="26">
        <v>27624</v>
      </c>
      <c r="U21" s="26"/>
      <c r="V21" s="27"/>
    </row>
    <row r="22" spans="1:40" ht="20.100000000000001" hidden="1" customHeight="1">
      <c r="A22" s="19">
        <v>12</v>
      </c>
      <c r="B22" s="20" t="s">
        <v>73</v>
      </c>
      <c r="C22" s="21" t="s">
        <v>75</v>
      </c>
      <c r="D22" s="26">
        <v>673</v>
      </c>
      <c r="E22" s="26"/>
      <c r="F22" s="26">
        <v>1004</v>
      </c>
      <c r="G22" s="26"/>
      <c r="H22" s="26">
        <v>1513</v>
      </c>
      <c r="I22" s="26"/>
      <c r="J22" s="26">
        <v>2712</v>
      </c>
      <c r="K22" s="26"/>
      <c r="L22" s="26">
        <v>3354</v>
      </c>
      <c r="M22" s="26"/>
      <c r="N22" s="26">
        <v>5095</v>
      </c>
      <c r="O22" s="26"/>
      <c r="P22" s="26">
        <v>10833</v>
      </c>
      <c r="Q22" s="26"/>
      <c r="R22" s="26">
        <v>15622</v>
      </c>
      <c r="S22" s="26"/>
      <c r="T22" s="26">
        <v>27612</v>
      </c>
      <c r="U22" s="26"/>
      <c r="V22" s="27"/>
    </row>
    <row r="23" spans="1:40" ht="20.100000000000001" hidden="1" customHeight="1">
      <c r="A23" s="19">
        <v>13</v>
      </c>
      <c r="B23" s="20" t="s">
        <v>76</v>
      </c>
      <c r="C23" s="21" t="s">
        <v>75</v>
      </c>
      <c r="D23" s="26"/>
      <c r="E23" s="26"/>
      <c r="F23" s="26"/>
      <c r="G23" s="26"/>
      <c r="H23" s="26"/>
      <c r="I23" s="26"/>
      <c r="J23" s="26"/>
      <c r="K23" s="26"/>
      <c r="L23" s="26">
        <v>3358</v>
      </c>
      <c r="M23" s="26"/>
      <c r="N23" s="26">
        <v>5100</v>
      </c>
      <c r="O23" s="26"/>
      <c r="P23" s="26"/>
      <c r="Q23" s="26"/>
      <c r="R23" s="26"/>
      <c r="S23" s="26"/>
      <c r="T23" s="26"/>
      <c r="U23" s="26"/>
      <c r="V23" s="27"/>
    </row>
    <row r="24" spans="1:40" ht="20.100000000000001" hidden="1" customHeight="1">
      <c r="A24" s="19">
        <v>14</v>
      </c>
      <c r="B24" s="20" t="s">
        <v>74</v>
      </c>
      <c r="C24" s="21" t="s">
        <v>75</v>
      </c>
      <c r="D24" s="26">
        <v>2777</v>
      </c>
      <c r="E24" s="26"/>
      <c r="F24" s="26">
        <v>3550</v>
      </c>
      <c r="G24" s="26"/>
      <c r="H24" s="26">
        <v>4372</v>
      </c>
      <c r="I24" s="26"/>
      <c r="J24" s="26">
        <v>9363</v>
      </c>
      <c r="K24" s="26"/>
      <c r="L24" s="26">
        <v>13411</v>
      </c>
      <c r="M24" s="26"/>
      <c r="N24" s="26">
        <v>21245</v>
      </c>
      <c r="O24" s="26"/>
      <c r="P24" s="26"/>
      <c r="Q24" s="26"/>
      <c r="R24" s="26"/>
      <c r="S24" s="26"/>
      <c r="T24" s="26"/>
      <c r="U24" s="26"/>
      <c r="V24" s="27"/>
    </row>
    <row r="25" spans="1:40" ht="20.100000000000001" hidden="1" customHeight="1">
      <c r="A25" s="19">
        <v>15</v>
      </c>
      <c r="B25" s="20" t="s">
        <v>77</v>
      </c>
      <c r="C25" s="21" t="s">
        <v>75</v>
      </c>
      <c r="D25" s="26">
        <v>3008</v>
      </c>
      <c r="E25" s="26"/>
      <c r="F25" s="26">
        <v>3614</v>
      </c>
      <c r="G25" s="26"/>
      <c r="H25" s="26"/>
      <c r="I25" s="26"/>
      <c r="J25" s="26"/>
      <c r="K25" s="26"/>
      <c r="L25" s="26"/>
      <c r="M25" s="26"/>
      <c r="N25" s="26"/>
      <c r="O25" s="26"/>
      <c r="P25" s="26"/>
      <c r="Q25" s="26"/>
      <c r="R25" s="26"/>
      <c r="S25" s="26"/>
      <c r="T25" s="26"/>
      <c r="U25" s="26"/>
      <c r="V25" s="27"/>
    </row>
    <row r="26" spans="1:40" ht="14.85" hidden="1" customHeight="1"/>
    <row r="28" spans="1:40" ht="20.100000000000001" customHeight="1">
      <c r="A28" s="593" t="s">
        <v>1479</v>
      </c>
      <c r="B28" s="802" t="s">
        <v>1859</v>
      </c>
      <c r="C28" s="802"/>
      <c r="D28" s="802"/>
      <c r="E28" s="802"/>
      <c r="F28" s="802"/>
      <c r="G28" s="802"/>
      <c r="H28" s="802"/>
      <c r="I28" s="802"/>
      <c r="J28" s="802"/>
      <c r="K28" s="802"/>
      <c r="L28" s="802"/>
      <c r="M28" s="802"/>
      <c r="N28" s="802"/>
      <c r="O28" s="802"/>
      <c r="P28" s="802"/>
      <c r="Q28" s="802"/>
      <c r="R28" s="802"/>
      <c r="S28" s="802"/>
      <c r="T28" s="802"/>
      <c r="U28" s="802"/>
      <c r="V28" s="25"/>
    </row>
    <row r="29" spans="1:40" ht="20.100000000000001" customHeight="1">
      <c r="A29" s="797" t="s">
        <v>8</v>
      </c>
      <c r="B29" s="797" t="s">
        <v>1860</v>
      </c>
      <c r="C29" s="797" t="s">
        <v>5</v>
      </c>
      <c r="D29" s="799" t="s">
        <v>2071</v>
      </c>
      <c r="E29" s="800"/>
      <c r="F29" s="800"/>
      <c r="G29" s="800"/>
      <c r="H29" s="800"/>
      <c r="I29" s="800"/>
      <c r="J29" s="800"/>
      <c r="K29" s="800"/>
      <c r="L29" s="800"/>
      <c r="M29" s="800"/>
      <c r="N29" s="800"/>
      <c r="O29" s="800"/>
      <c r="P29" s="800"/>
      <c r="Q29" s="800"/>
      <c r="R29" s="800"/>
      <c r="S29" s="800"/>
      <c r="T29" s="800"/>
      <c r="U29" s="801"/>
      <c r="V29" s="798" t="s">
        <v>10</v>
      </c>
    </row>
    <row r="30" spans="1:40" ht="20.100000000000001" customHeight="1">
      <c r="A30" s="797"/>
      <c r="B30" s="797"/>
      <c r="C30" s="797"/>
      <c r="D30" s="17" t="s">
        <v>56</v>
      </c>
      <c r="E30" s="570" t="s">
        <v>1847</v>
      </c>
      <c r="F30" s="570" t="s">
        <v>57</v>
      </c>
      <c r="G30" s="570" t="s">
        <v>1848</v>
      </c>
      <c r="H30" s="570" t="s">
        <v>58</v>
      </c>
      <c r="I30" s="570" t="s">
        <v>1849</v>
      </c>
      <c r="J30" s="570" t="s">
        <v>59</v>
      </c>
      <c r="K30" s="570" t="s">
        <v>1850</v>
      </c>
      <c r="L30" s="570" t="s">
        <v>60</v>
      </c>
      <c r="M30" s="570" t="s">
        <v>1851</v>
      </c>
      <c r="N30" s="570" t="s">
        <v>62</v>
      </c>
      <c r="O30" s="570" t="s">
        <v>1852</v>
      </c>
      <c r="P30" s="570" t="s">
        <v>61</v>
      </c>
      <c r="Q30" s="570" t="s">
        <v>1853</v>
      </c>
      <c r="R30" s="570" t="s">
        <v>63</v>
      </c>
      <c r="S30" s="570" t="s">
        <v>1854</v>
      </c>
      <c r="T30" s="570" t="s">
        <v>64</v>
      </c>
      <c r="U30" s="570" t="s">
        <v>1855</v>
      </c>
      <c r="V30" s="798"/>
    </row>
    <row r="31" spans="1:40" ht="20.100000000000001" customHeight="1">
      <c r="A31" s="19">
        <v>1</v>
      </c>
      <c r="B31" s="541" t="s">
        <v>65</v>
      </c>
      <c r="C31" s="542" t="s">
        <v>1861</v>
      </c>
      <c r="D31" s="26">
        <v>42</v>
      </c>
      <c r="E31" s="26">
        <v>50.73749999999999</v>
      </c>
      <c r="F31" s="26">
        <v>74.414999999999992</v>
      </c>
      <c r="G31" s="26">
        <v>80.052499999999995</v>
      </c>
      <c r="H31" s="26">
        <v>118.38749999999999</v>
      </c>
      <c r="I31" s="26">
        <v>126.27999999999999</v>
      </c>
      <c r="J31" s="26">
        <v>180.4</v>
      </c>
      <c r="K31" s="26">
        <v>192.80249999999998</v>
      </c>
      <c r="L31" s="26">
        <v>248.04999999999995</v>
      </c>
      <c r="M31" s="26">
        <v>264.96249999999998</v>
      </c>
      <c r="N31" s="26">
        <v>377.71249999999992</v>
      </c>
      <c r="O31" s="26">
        <v>403.64499999999998</v>
      </c>
      <c r="P31" s="26">
        <v>721.6</v>
      </c>
      <c r="Q31" s="26">
        <v>772.33749999999986</v>
      </c>
      <c r="R31" s="26">
        <v>958.37499999999989</v>
      </c>
      <c r="S31" s="26">
        <v>1026.0249999999999</v>
      </c>
      <c r="T31" s="26">
        <v>1719.4374999999998</v>
      </c>
      <c r="U31" s="26">
        <v>1840.08</v>
      </c>
      <c r="V31" s="27"/>
      <c r="W31" s="15">
        <v>1.1000000000000001</v>
      </c>
      <c r="X31" s="26">
        <f>E31*10%+E31</f>
        <v>55.811249999999987</v>
      </c>
      <c r="Y31" s="26">
        <f t="shared" ref="Y31:AN31" si="1">F31*10%+F31</f>
        <v>81.856499999999997</v>
      </c>
      <c r="Z31" s="26">
        <f t="shared" si="1"/>
        <v>88.057749999999999</v>
      </c>
      <c r="AA31" s="26">
        <f t="shared" si="1"/>
        <v>130.22624999999999</v>
      </c>
      <c r="AB31" s="26">
        <f t="shared" si="1"/>
        <v>138.90799999999999</v>
      </c>
      <c r="AC31" s="26">
        <f t="shared" si="1"/>
        <v>198.44</v>
      </c>
      <c r="AD31" s="26">
        <f t="shared" si="1"/>
        <v>212.08274999999998</v>
      </c>
      <c r="AE31" s="26">
        <f t="shared" si="1"/>
        <v>272.85499999999996</v>
      </c>
      <c r="AF31" s="26">
        <f t="shared" si="1"/>
        <v>291.45874999999995</v>
      </c>
      <c r="AG31" s="26">
        <f t="shared" si="1"/>
        <v>415.48374999999993</v>
      </c>
      <c r="AH31" s="26">
        <f t="shared" si="1"/>
        <v>444.0095</v>
      </c>
      <c r="AI31" s="26">
        <f t="shared" si="1"/>
        <v>793.76</v>
      </c>
      <c r="AJ31" s="26">
        <f t="shared" si="1"/>
        <v>849.57124999999985</v>
      </c>
      <c r="AK31" s="26">
        <f t="shared" si="1"/>
        <v>1054.2124999999999</v>
      </c>
      <c r="AL31" s="26">
        <f t="shared" si="1"/>
        <v>1128.6274999999998</v>
      </c>
      <c r="AM31" s="26">
        <f t="shared" si="1"/>
        <v>1891.3812499999997</v>
      </c>
      <c r="AN31" s="26">
        <f t="shared" si="1"/>
        <v>2024.088</v>
      </c>
    </row>
    <row r="32" spans="1:40" ht="20.100000000000001" customHeight="1">
      <c r="A32" s="19">
        <f>A31+1</f>
        <v>2</v>
      </c>
      <c r="B32" s="541" t="s">
        <v>1862</v>
      </c>
      <c r="C32" s="542" t="s">
        <v>1861</v>
      </c>
      <c r="D32" s="26">
        <v>38</v>
      </c>
      <c r="E32" s="26">
        <v>46.227499999999999</v>
      </c>
      <c r="F32" s="26">
        <v>67.649999999999991</v>
      </c>
      <c r="G32" s="26">
        <v>72.16</v>
      </c>
      <c r="H32" s="26">
        <v>84.5625</v>
      </c>
      <c r="I32" s="26">
        <v>90.2</v>
      </c>
      <c r="J32" s="26">
        <v>131.91749999999999</v>
      </c>
      <c r="K32" s="26">
        <v>140.9375</v>
      </c>
      <c r="L32" s="26">
        <v>177.01749999999998</v>
      </c>
      <c r="M32" s="26">
        <v>189.42</v>
      </c>
      <c r="N32" s="26">
        <v>275.10999999999996</v>
      </c>
      <c r="O32" s="26">
        <v>294.27749999999997</v>
      </c>
      <c r="P32" s="26">
        <v>405.89999999999992</v>
      </c>
      <c r="Q32" s="26">
        <v>434.08749999999992</v>
      </c>
      <c r="R32" s="26">
        <v>588.55499999999995</v>
      </c>
      <c r="S32" s="26">
        <v>630.27249999999992</v>
      </c>
      <c r="T32" s="26">
        <v>1042.9375</v>
      </c>
      <c r="U32" s="26">
        <v>1116.2249999999999</v>
      </c>
      <c r="V32" s="27"/>
      <c r="X32" s="26">
        <f t="shared" ref="X32:X52" si="2">E32*10%+E32</f>
        <v>50.850250000000003</v>
      </c>
      <c r="Y32" s="26">
        <f t="shared" ref="Y32:Y52" si="3">F32*10%+F32</f>
        <v>74.414999999999992</v>
      </c>
      <c r="Z32" s="26">
        <f t="shared" ref="Z32:Z52" si="4">G32*10%+G32</f>
        <v>79.375999999999991</v>
      </c>
      <c r="AA32" s="26">
        <f t="shared" ref="AA32:AA52" si="5">H32*10%+H32</f>
        <v>93.018749999999997</v>
      </c>
      <c r="AB32" s="26">
        <f t="shared" ref="AB32:AB52" si="6">I32*10%+I32</f>
        <v>99.22</v>
      </c>
      <c r="AC32" s="26">
        <f t="shared" ref="AC32:AC52" si="7">J32*10%+J32</f>
        <v>145.10924999999997</v>
      </c>
      <c r="AD32" s="26">
        <f t="shared" ref="AD32:AD52" si="8">K32*10%+K32</f>
        <v>155.03125</v>
      </c>
      <c r="AE32" s="26">
        <f t="shared" ref="AE32:AE52" si="9">L32*10%+L32</f>
        <v>194.71924999999999</v>
      </c>
      <c r="AF32" s="26">
        <f t="shared" ref="AF32:AF52" si="10">M32*10%+M32</f>
        <v>208.36199999999999</v>
      </c>
      <c r="AG32" s="26">
        <f t="shared" ref="AG32:AG52" si="11">N32*10%+N32</f>
        <v>302.62099999999998</v>
      </c>
      <c r="AH32" s="26">
        <f t="shared" ref="AH32:AH52" si="12">O32*10%+O32</f>
        <v>323.70524999999998</v>
      </c>
      <c r="AI32" s="26">
        <f t="shared" ref="AI32:AI52" si="13">P32*10%+P32</f>
        <v>446.4899999999999</v>
      </c>
      <c r="AJ32" s="26">
        <f t="shared" ref="AJ32:AJ52" si="14">Q32*10%+Q32</f>
        <v>477.49624999999992</v>
      </c>
      <c r="AK32" s="26">
        <f t="shared" ref="AK32:AK52" si="15">R32*10%+R32</f>
        <v>647.41049999999996</v>
      </c>
      <c r="AL32" s="26">
        <f t="shared" ref="AL32:AL52" si="16">S32*10%+S32</f>
        <v>693.2997499999999</v>
      </c>
      <c r="AM32" s="26">
        <f t="shared" ref="AM32:AM52" si="17">T32*10%+T32</f>
        <v>1147.23125</v>
      </c>
      <c r="AN32" s="26">
        <f t="shared" ref="AN32:AN52" si="18">U32*10%+U32</f>
        <v>1227.8474999999999</v>
      </c>
    </row>
    <row r="33" spans="1:40" ht="20.100000000000001" customHeight="1">
      <c r="A33" s="19">
        <f>A32+1</f>
        <v>3</v>
      </c>
      <c r="B33" s="541" t="s">
        <v>67</v>
      </c>
      <c r="C33" s="542" t="s">
        <v>1861</v>
      </c>
      <c r="D33" s="26">
        <v>113</v>
      </c>
      <c r="E33" s="26">
        <v>136.42749999999998</v>
      </c>
      <c r="F33" s="26">
        <v>177.01749999999998</v>
      </c>
      <c r="G33" s="26">
        <v>189.42</v>
      </c>
      <c r="H33" s="26">
        <v>235.64749999999998</v>
      </c>
      <c r="I33" s="26">
        <v>252.55999999999997</v>
      </c>
      <c r="J33" s="26">
        <v>346.14249999999993</v>
      </c>
      <c r="K33" s="26">
        <v>369.82</v>
      </c>
      <c r="L33" s="26">
        <v>457.76499999999999</v>
      </c>
      <c r="M33" s="26">
        <v>489.33499999999998</v>
      </c>
      <c r="N33" s="26">
        <v>637.03750000000002</v>
      </c>
      <c r="O33" s="26">
        <v>682.13750000000005</v>
      </c>
      <c r="P33" s="26">
        <v>1190.6399999999999</v>
      </c>
      <c r="Q33" s="26">
        <v>1274.075</v>
      </c>
      <c r="R33" s="26">
        <v>1648.405</v>
      </c>
      <c r="S33" s="26">
        <v>1763.4099999999999</v>
      </c>
      <c r="T33" s="26">
        <v>2261.7649999999994</v>
      </c>
      <c r="U33" s="26">
        <v>2419.6149999999998</v>
      </c>
      <c r="V33" s="27"/>
      <c r="X33" s="26">
        <f t="shared" si="2"/>
        <v>150.07024999999999</v>
      </c>
      <c r="Y33" s="26">
        <f t="shared" si="3"/>
        <v>194.71924999999999</v>
      </c>
      <c r="Z33" s="26">
        <f t="shared" si="4"/>
        <v>208.36199999999999</v>
      </c>
      <c r="AA33" s="26">
        <f t="shared" si="5"/>
        <v>259.21224999999998</v>
      </c>
      <c r="AB33" s="26">
        <f t="shared" si="6"/>
        <v>277.81599999999997</v>
      </c>
      <c r="AC33" s="26">
        <f t="shared" si="7"/>
        <v>380.7567499999999</v>
      </c>
      <c r="AD33" s="26">
        <f t="shared" si="8"/>
        <v>406.80200000000002</v>
      </c>
      <c r="AE33" s="26">
        <f t="shared" si="9"/>
        <v>503.54149999999998</v>
      </c>
      <c r="AF33" s="26">
        <f t="shared" si="10"/>
        <v>538.26850000000002</v>
      </c>
      <c r="AG33" s="26">
        <f t="shared" si="11"/>
        <v>700.74125000000004</v>
      </c>
      <c r="AH33" s="26">
        <f t="shared" si="12"/>
        <v>750.35125000000005</v>
      </c>
      <c r="AI33" s="26">
        <f t="shared" si="13"/>
        <v>1309.704</v>
      </c>
      <c r="AJ33" s="26">
        <f t="shared" si="14"/>
        <v>1401.4825000000001</v>
      </c>
      <c r="AK33" s="26">
        <f t="shared" si="15"/>
        <v>1813.2455</v>
      </c>
      <c r="AL33" s="26">
        <f t="shared" si="16"/>
        <v>1939.7509999999997</v>
      </c>
      <c r="AM33" s="26">
        <f t="shared" si="17"/>
        <v>2487.9414999999995</v>
      </c>
      <c r="AN33" s="26">
        <f t="shared" si="18"/>
        <v>2661.5764999999997</v>
      </c>
    </row>
    <row r="34" spans="1:40" ht="20.100000000000001" customHeight="1">
      <c r="A34" s="19">
        <f>A33+1</f>
        <v>4</v>
      </c>
      <c r="B34" s="541" t="s">
        <v>40</v>
      </c>
      <c r="C34" s="542" t="s">
        <v>1861</v>
      </c>
      <c r="D34" s="26">
        <v>47</v>
      </c>
      <c r="E34" s="26">
        <v>59.757499999999993</v>
      </c>
      <c r="F34" s="26">
        <v>75.54249999999999</v>
      </c>
      <c r="G34" s="26">
        <v>84.5625</v>
      </c>
      <c r="H34" s="26">
        <v>108.24</v>
      </c>
      <c r="I34" s="26">
        <v>121.76999999999998</v>
      </c>
      <c r="J34" s="26">
        <v>173.63499999999999</v>
      </c>
      <c r="K34" s="26">
        <v>195.05749999999998</v>
      </c>
      <c r="L34" s="26">
        <v>215.35249999999996</v>
      </c>
      <c r="M34" s="26">
        <v>242.41249999999997</v>
      </c>
      <c r="N34" s="26">
        <v>320.20999999999998</v>
      </c>
      <c r="O34" s="26">
        <v>359.67249999999996</v>
      </c>
      <c r="P34" s="26">
        <v>0</v>
      </c>
      <c r="Q34" s="26">
        <v>0</v>
      </c>
      <c r="R34" s="26">
        <v>0</v>
      </c>
      <c r="S34" s="26">
        <v>0</v>
      </c>
      <c r="T34" s="26">
        <v>0</v>
      </c>
      <c r="U34" s="26">
        <v>0</v>
      </c>
      <c r="V34" s="27"/>
      <c r="X34" s="26">
        <f t="shared" si="2"/>
        <v>65.733249999999998</v>
      </c>
      <c r="Y34" s="26">
        <f t="shared" si="3"/>
        <v>83.096749999999986</v>
      </c>
      <c r="Z34" s="26">
        <f t="shared" si="4"/>
        <v>93.018749999999997</v>
      </c>
      <c r="AA34" s="26">
        <f t="shared" si="5"/>
        <v>119.06399999999999</v>
      </c>
      <c r="AB34" s="26">
        <f t="shared" si="6"/>
        <v>133.94699999999997</v>
      </c>
      <c r="AC34" s="26">
        <f t="shared" si="7"/>
        <v>190.99849999999998</v>
      </c>
      <c r="AD34" s="26">
        <f t="shared" si="8"/>
        <v>214.56324999999998</v>
      </c>
      <c r="AE34" s="26">
        <f t="shared" si="9"/>
        <v>236.88774999999995</v>
      </c>
      <c r="AF34" s="26">
        <f t="shared" si="10"/>
        <v>266.65374999999995</v>
      </c>
      <c r="AG34" s="26">
        <f t="shared" si="11"/>
        <v>352.23099999999999</v>
      </c>
      <c r="AH34" s="26">
        <f t="shared" si="12"/>
        <v>395.63974999999994</v>
      </c>
      <c r="AI34" s="26">
        <f t="shared" si="13"/>
        <v>0</v>
      </c>
      <c r="AJ34" s="26">
        <f t="shared" si="14"/>
        <v>0</v>
      </c>
      <c r="AK34" s="26">
        <f t="shared" si="15"/>
        <v>0</v>
      </c>
      <c r="AL34" s="26">
        <f t="shared" si="16"/>
        <v>0</v>
      </c>
      <c r="AM34" s="26">
        <f t="shared" si="17"/>
        <v>0</v>
      </c>
      <c r="AN34" s="26">
        <f t="shared" si="18"/>
        <v>0</v>
      </c>
    </row>
    <row r="35" spans="1:40" ht="20.100000000000001" customHeight="1">
      <c r="A35" s="28">
        <v>4.0999999999999996</v>
      </c>
      <c r="B35" s="541" t="s">
        <v>1863</v>
      </c>
      <c r="C35" s="542" t="s">
        <v>1861</v>
      </c>
      <c r="D35" s="26">
        <v>30.8</v>
      </c>
      <c r="E35" s="26">
        <v>37.207499999999996</v>
      </c>
      <c r="F35" s="26">
        <v>43.972499999999997</v>
      </c>
      <c r="G35" s="26">
        <v>47.354999999999997</v>
      </c>
      <c r="H35" s="26">
        <v>62.801749999999998</v>
      </c>
      <c r="I35" s="26">
        <v>67.649999999999991</v>
      </c>
      <c r="J35" s="26">
        <v>87.606750000000005</v>
      </c>
      <c r="K35" s="26">
        <v>93.582499999999982</v>
      </c>
      <c r="L35" s="26">
        <v>100.79849999999999</v>
      </c>
      <c r="M35" s="26">
        <v>108.24</v>
      </c>
      <c r="N35" s="26">
        <v>139.35899999999998</v>
      </c>
      <c r="O35" s="26">
        <v>148.82999999999998</v>
      </c>
      <c r="P35" s="26">
        <v>177.9195</v>
      </c>
      <c r="Q35" s="26">
        <v>190.54749999999999</v>
      </c>
      <c r="R35" s="26">
        <v>222.23024999999998</v>
      </c>
      <c r="S35" s="26">
        <v>237.90249999999997</v>
      </c>
      <c r="T35" s="26">
        <v>333.28899999999999</v>
      </c>
      <c r="U35" s="26">
        <v>356.28999999999996</v>
      </c>
      <c r="V35" s="27"/>
      <c r="X35" s="26">
        <f t="shared" si="2"/>
        <v>40.928249999999998</v>
      </c>
      <c r="Y35" s="26">
        <f t="shared" si="3"/>
        <v>48.369749999999996</v>
      </c>
      <c r="Z35" s="26">
        <f t="shared" si="4"/>
        <v>52.090499999999999</v>
      </c>
      <c r="AA35" s="26">
        <f t="shared" si="5"/>
        <v>69.081924999999998</v>
      </c>
      <c r="AB35" s="26">
        <f t="shared" si="6"/>
        <v>74.414999999999992</v>
      </c>
      <c r="AC35" s="26">
        <f t="shared" si="7"/>
        <v>96.367425000000011</v>
      </c>
      <c r="AD35" s="26">
        <f t="shared" si="8"/>
        <v>102.94074999999998</v>
      </c>
      <c r="AE35" s="26">
        <f t="shared" si="9"/>
        <v>110.87834999999998</v>
      </c>
      <c r="AF35" s="26">
        <f t="shared" si="10"/>
        <v>119.06399999999999</v>
      </c>
      <c r="AG35" s="26">
        <f t="shared" si="11"/>
        <v>153.29489999999998</v>
      </c>
      <c r="AH35" s="26">
        <f t="shared" si="12"/>
        <v>163.71299999999999</v>
      </c>
      <c r="AI35" s="26">
        <f t="shared" si="13"/>
        <v>195.71145000000001</v>
      </c>
      <c r="AJ35" s="26">
        <f t="shared" si="14"/>
        <v>209.60224999999997</v>
      </c>
      <c r="AK35" s="26">
        <f t="shared" si="15"/>
        <v>244.45327499999999</v>
      </c>
      <c r="AL35" s="26">
        <f t="shared" si="16"/>
        <v>261.69274999999999</v>
      </c>
      <c r="AM35" s="26">
        <f t="shared" si="17"/>
        <v>366.61789999999996</v>
      </c>
      <c r="AN35" s="26">
        <f t="shared" si="18"/>
        <v>391.91899999999998</v>
      </c>
    </row>
    <row r="36" spans="1:40" ht="20.100000000000001" customHeight="1">
      <c r="A36" s="28">
        <f t="shared" ref="A36:A41" si="19">A35+0.1</f>
        <v>4.1999999999999993</v>
      </c>
      <c r="B36" s="541" t="s">
        <v>1864</v>
      </c>
      <c r="C36" s="542" t="s">
        <v>1861</v>
      </c>
      <c r="D36" s="26">
        <v>46.2</v>
      </c>
      <c r="E36" s="26">
        <v>55.247499999999995</v>
      </c>
      <c r="F36" s="26">
        <v>77.233749999999986</v>
      </c>
      <c r="G36" s="26">
        <v>82.30749999999999</v>
      </c>
      <c r="H36" s="26">
        <v>101.02399999999999</v>
      </c>
      <c r="I36" s="26">
        <v>108.24</v>
      </c>
      <c r="J36" s="26">
        <v>131.35374999999999</v>
      </c>
      <c r="K36" s="26">
        <v>140.9375</v>
      </c>
      <c r="L36" s="26">
        <v>151.19774999999998</v>
      </c>
      <c r="M36" s="26">
        <v>161.23249999999999</v>
      </c>
      <c r="N36" s="26">
        <v>208.92574999999999</v>
      </c>
      <c r="O36" s="26">
        <v>223.245</v>
      </c>
      <c r="P36" s="26">
        <v>266.87924999999996</v>
      </c>
      <c r="Q36" s="26">
        <v>285.25749999999999</v>
      </c>
      <c r="R36" s="26">
        <v>333.5145</v>
      </c>
      <c r="S36" s="26">
        <v>357.41749999999996</v>
      </c>
      <c r="T36" s="26">
        <v>499.70799999999997</v>
      </c>
      <c r="U36" s="26">
        <v>534.43499999999995</v>
      </c>
      <c r="V36" s="27"/>
      <c r="X36" s="26">
        <f t="shared" si="2"/>
        <v>60.772249999999993</v>
      </c>
      <c r="Y36" s="26">
        <f t="shared" si="3"/>
        <v>84.957124999999991</v>
      </c>
      <c r="Z36" s="26">
        <f t="shared" si="4"/>
        <v>90.538249999999991</v>
      </c>
      <c r="AA36" s="26">
        <f t="shared" si="5"/>
        <v>111.12639999999999</v>
      </c>
      <c r="AB36" s="26">
        <f t="shared" si="6"/>
        <v>119.06399999999999</v>
      </c>
      <c r="AC36" s="26">
        <f t="shared" si="7"/>
        <v>144.489125</v>
      </c>
      <c r="AD36" s="26">
        <f t="shared" si="8"/>
        <v>155.03125</v>
      </c>
      <c r="AE36" s="26">
        <f t="shared" si="9"/>
        <v>166.31752499999999</v>
      </c>
      <c r="AF36" s="26">
        <f t="shared" si="10"/>
        <v>177.35575</v>
      </c>
      <c r="AG36" s="26">
        <f t="shared" si="11"/>
        <v>229.81832499999999</v>
      </c>
      <c r="AH36" s="26">
        <f t="shared" si="12"/>
        <v>245.56950000000001</v>
      </c>
      <c r="AI36" s="26">
        <f t="shared" si="13"/>
        <v>293.56717499999996</v>
      </c>
      <c r="AJ36" s="26">
        <f t="shared" si="14"/>
        <v>313.78325000000001</v>
      </c>
      <c r="AK36" s="26">
        <f t="shared" si="15"/>
        <v>366.86595</v>
      </c>
      <c r="AL36" s="26">
        <f t="shared" si="16"/>
        <v>393.15924999999993</v>
      </c>
      <c r="AM36" s="26">
        <f t="shared" si="17"/>
        <v>549.67879999999991</v>
      </c>
      <c r="AN36" s="26">
        <f t="shared" si="18"/>
        <v>587.87849999999992</v>
      </c>
    </row>
    <row r="37" spans="1:40" ht="20.100000000000001" customHeight="1">
      <c r="A37" s="28">
        <f t="shared" si="19"/>
        <v>4.2999999999999989</v>
      </c>
      <c r="B37" s="541" t="s">
        <v>1865</v>
      </c>
      <c r="C37" s="542" t="s">
        <v>1861</v>
      </c>
      <c r="D37" s="26">
        <v>61.5</v>
      </c>
      <c r="E37" s="26">
        <v>74.414999999999992</v>
      </c>
      <c r="F37" s="26">
        <v>87.944999999999993</v>
      </c>
      <c r="G37" s="26">
        <v>93.582499999999982</v>
      </c>
      <c r="H37" s="26">
        <v>134.62349999999998</v>
      </c>
      <c r="I37" s="26">
        <v>144.32</v>
      </c>
      <c r="J37" s="26">
        <v>175.10075000000001</v>
      </c>
      <c r="K37" s="26">
        <v>187.16499999999996</v>
      </c>
      <c r="L37" s="26">
        <v>195.95950000000002</v>
      </c>
      <c r="M37" s="26">
        <v>209.71499999999997</v>
      </c>
      <c r="N37" s="26">
        <v>278.60524999999996</v>
      </c>
      <c r="O37" s="26">
        <v>297.65999999999997</v>
      </c>
      <c r="P37" s="26">
        <v>243.08899999999997</v>
      </c>
      <c r="Q37" s="26">
        <v>260.45249999999999</v>
      </c>
      <c r="R37" s="26">
        <v>444.34775000000002</v>
      </c>
      <c r="S37" s="26">
        <v>475.80499999999995</v>
      </c>
      <c r="T37" s="26">
        <v>666.23974999999984</v>
      </c>
      <c r="U37" s="26">
        <v>712.57999999999993</v>
      </c>
      <c r="V37" s="27"/>
      <c r="X37" s="26">
        <f t="shared" si="2"/>
        <v>81.856499999999997</v>
      </c>
      <c r="Y37" s="26">
        <f t="shared" si="3"/>
        <v>96.739499999999992</v>
      </c>
      <c r="Z37" s="26">
        <f t="shared" si="4"/>
        <v>102.94074999999998</v>
      </c>
      <c r="AA37" s="26">
        <f t="shared" si="5"/>
        <v>148.08584999999997</v>
      </c>
      <c r="AB37" s="26">
        <f t="shared" si="6"/>
        <v>158.75199999999998</v>
      </c>
      <c r="AC37" s="26">
        <f t="shared" si="7"/>
        <v>192.61082500000001</v>
      </c>
      <c r="AD37" s="26">
        <f t="shared" si="8"/>
        <v>205.88149999999996</v>
      </c>
      <c r="AE37" s="26">
        <f t="shared" si="9"/>
        <v>215.55545000000001</v>
      </c>
      <c r="AF37" s="26">
        <f t="shared" si="10"/>
        <v>230.68649999999997</v>
      </c>
      <c r="AG37" s="26">
        <f t="shared" si="11"/>
        <v>306.46577499999995</v>
      </c>
      <c r="AH37" s="26">
        <f t="shared" si="12"/>
        <v>327.42599999999999</v>
      </c>
      <c r="AI37" s="26">
        <f t="shared" si="13"/>
        <v>267.39789999999999</v>
      </c>
      <c r="AJ37" s="26">
        <f t="shared" si="14"/>
        <v>286.49775</v>
      </c>
      <c r="AK37" s="26">
        <f t="shared" si="15"/>
        <v>488.78252500000002</v>
      </c>
      <c r="AL37" s="26">
        <f t="shared" si="16"/>
        <v>523.38549999999998</v>
      </c>
      <c r="AM37" s="26">
        <f t="shared" si="17"/>
        <v>732.86372499999982</v>
      </c>
      <c r="AN37" s="26">
        <f t="shared" si="18"/>
        <v>783.83799999999997</v>
      </c>
    </row>
    <row r="38" spans="1:40" ht="20.100000000000001" customHeight="1">
      <c r="A38" s="28">
        <f t="shared" si="19"/>
        <v>4.3999999999999986</v>
      </c>
      <c r="B38" s="541" t="s">
        <v>1866</v>
      </c>
      <c r="C38" s="542" t="s">
        <v>1861</v>
      </c>
      <c r="D38" s="26">
        <v>92.3</v>
      </c>
      <c r="E38" s="26">
        <v>111.6225</v>
      </c>
      <c r="F38" s="26">
        <v>131.91749999999999</v>
      </c>
      <c r="G38" s="26">
        <v>140.9375</v>
      </c>
      <c r="H38" s="26">
        <v>201.93525</v>
      </c>
      <c r="I38" s="26">
        <v>216.48</v>
      </c>
      <c r="J38" s="26">
        <v>262.14374999999995</v>
      </c>
      <c r="K38" s="26">
        <v>280.74749999999995</v>
      </c>
      <c r="L38" s="26">
        <v>302.39549999999997</v>
      </c>
      <c r="M38" s="26">
        <v>323.59249999999997</v>
      </c>
      <c r="N38" s="26">
        <v>417.85149999999999</v>
      </c>
      <c r="O38" s="26">
        <v>447.61749999999995</v>
      </c>
      <c r="P38" s="26">
        <v>534.20949999999993</v>
      </c>
      <c r="Q38" s="26">
        <v>571.64249999999993</v>
      </c>
      <c r="R38" s="26">
        <v>666.46524999999997</v>
      </c>
      <c r="S38" s="26">
        <v>712.57999999999993</v>
      </c>
      <c r="T38" s="26">
        <v>999.19050000000004</v>
      </c>
      <c r="U38" s="26">
        <v>1068.8699999999999</v>
      </c>
      <c r="V38" s="27"/>
      <c r="X38" s="26">
        <f t="shared" si="2"/>
        <v>122.78475</v>
      </c>
      <c r="Y38" s="26">
        <f t="shared" si="3"/>
        <v>145.10924999999997</v>
      </c>
      <c r="Z38" s="26">
        <f t="shared" si="4"/>
        <v>155.03125</v>
      </c>
      <c r="AA38" s="26">
        <f t="shared" si="5"/>
        <v>222.12877499999999</v>
      </c>
      <c r="AB38" s="26">
        <f t="shared" si="6"/>
        <v>238.12799999999999</v>
      </c>
      <c r="AC38" s="26">
        <f t="shared" si="7"/>
        <v>288.35812499999997</v>
      </c>
      <c r="AD38" s="26">
        <f t="shared" si="8"/>
        <v>308.82224999999994</v>
      </c>
      <c r="AE38" s="26">
        <f t="shared" si="9"/>
        <v>332.63504999999998</v>
      </c>
      <c r="AF38" s="26">
        <f t="shared" si="10"/>
        <v>355.95174999999995</v>
      </c>
      <c r="AG38" s="26">
        <f t="shared" si="11"/>
        <v>459.63664999999997</v>
      </c>
      <c r="AH38" s="26">
        <f t="shared" si="12"/>
        <v>492.37924999999996</v>
      </c>
      <c r="AI38" s="26">
        <f t="shared" si="13"/>
        <v>587.63044999999988</v>
      </c>
      <c r="AJ38" s="26">
        <f t="shared" si="14"/>
        <v>628.80674999999997</v>
      </c>
      <c r="AK38" s="26">
        <f t="shared" si="15"/>
        <v>733.11177499999997</v>
      </c>
      <c r="AL38" s="26">
        <f t="shared" si="16"/>
        <v>783.83799999999997</v>
      </c>
      <c r="AM38" s="26">
        <f t="shared" si="17"/>
        <v>1099.1095500000001</v>
      </c>
      <c r="AN38" s="26">
        <f t="shared" si="18"/>
        <v>1175.7569999999998</v>
      </c>
    </row>
    <row r="39" spans="1:40" ht="20.100000000000001" customHeight="1">
      <c r="A39" s="28">
        <f t="shared" si="19"/>
        <v>4.4999999999999982</v>
      </c>
      <c r="B39" s="541" t="s">
        <v>1867</v>
      </c>
      <c r="C39" s="542" t="s">
        <v>1861</v>
      </c>
      <c r="D39" s="26">
        <v>138.4</v>
      </c>
      <c r="E39" s="26">
        <v>166.86999999999998</v>
      </c>
      <c r="F39" s="26">
        <v>197.87625</v>
      </c>
      <c r="G39" s="26">
        <v>211.97</v>
      </c>
      <c r="H39" s="26">
        <v>302.95924999999994</v>
      </c>
      <c r="I39" s="26">
        <v>324.71999999999997</v>
      </c>
      <c r="J39" s="26">
        <v>393.83574999999996</v>
      </c>
      <c r="K39" s="26">
        <v>421.68499999999995</v>
      </c>
      <c r="L39" s="26">
        <v>453.59324999999995</v>
      </c>
      <c r="M39" s="26">
        <v>484.82499999999993</v>
      </c>
      <c r="N39" s="26">
        <v>626.77724999999987</v>
      </c>
      <c r="O39" s="26">
        <v>670.86249999999995</v>
      </c>
      <c r="P39" s="26">
        <v>800.52499999999986</v>
      </c>
      <c r="Q39" s="26">
        <v>856.89999999999986</v>
      </c>
      <c r="R39" s="26">
        <v>999.64149999999995</v>
      </c>
      <c r="S39" s="26">
        <v>1069.9974999999999</v>
      </c>
      <c r="T39" s="26">
        <v>1498.8985</v>
      </c>
      <c r="U39" s="26">
        <v>1603.3049999999998</v>
      </c>
      <c r="V39" s="27"/>
      <c r="X39" s="26">
        <f t="shared" si="2"/>
        <v>183.55699999999996</v>
      </c>
      <c r="Y39" s="26">
        <f t="shared" si="3"/>
        <v>217.66387499999999</v>
      </c>
      <c r="Z39" s="26">
        <f t="shared" si="4"/>
        <v>233.167</v>
      </c>
      <c r="AA39" s="26">
        <f t="shared" si="5"/>
        <v>333.25517499999995</v>
      </c>
      <c r="AB39" s="26">
        <f t="shared" si="6"/>
        <v>357.19199999999995</v>
      </c>
      <c r="AC39" s="26">
        <f t="shared" si="7"/>
        <v>433.21932499999997</v>
      </c>
      <c r="AD39" s="26">
        <f t="shared" si="8"/>
        <v>463.85349999999994</v>
      </c>
      <c r="AE39" s="26">
        <f t="shared" si="9"/>
        <v>498.95257499999997</v>
      </c>
      <c r="AF39" s="26">
        <f t="shared" si="10"/>
        <v>533.30749999999989</v>
      </c>
      <c r="AG39" s="26">
        <f t="shared" si="11"/>
        <v>689.45497499999988</v>
      </c>
      <c r="AH39" s="26">
        <f t="shared" si="12"/>
        <v>737.9487499999999</v>
      </c>
      <c r="AI39" s="26">
        <f t="shared" si="13"/>
        <v>880.57749999999987</v>
      </c>
      <c r="AJ39" s="26">
        <f t="shared" si="14"/>
        <v>942.58999999999992</v>
      </c>
      <c r="AK39" s="26">
        <f t="shared" si="15"/>
        <v>1099.60565</v>
      </c>
      <c r="AL39" s="26">
        <f t="shared" si="16"/>
        <v>1176.9972499999999</v>
      </c>
      <c r="AM39" s="26">
        <f t="shared" si="17"/>
        <v>1648.78835</v>
      </c>
      <c r="AN39" s="26">
        <f t="shared" si="18"/>
        <v>1763.6354999999999</v>
      </c>
    </row>
    <row r="40" spans="1:40" ht="20.100000000000001" customHeight="1">
      <c r="A40" s="28">
        <f t="shared" si="19"/>
        <v>4.5999999999999979</v>
      </c>
      <c r="B40" s="541" t="s">
        <v>1868</v>
      </c>
      <c r="C40" s="542" t="s">
        <v>1861</v>
      </c>
      <c r="D40" s="26">
        <v>184.5</v>
      </c>
      <c r="E40" s="26">
        <v>222.11749999999998</v>
      </c>
      <c r="F40" s="26">
        <v>263.83499999999998</v>
      </c>
      <c r="G40" s="26">
        <v>281.875</v>
      </c>
      <c r="H40" s="26">
        <v>415.14549999999997</v>
      </c>
      <c r="I40" s="26">
        <v>444.23499999999996</v>
      </c>
      <c r="J40" s="26">
        <v>547.73950000000002</v>
      </c>
      <c r="K40" s="26">
        <v>586.29999999999995</v>
      </c>
      <c r="L40" s="26">
        <v>604.79099999999994</v>
      </c>
      <c r="M40" s="26">
        <v>647.18499999999995</v>
      </c>
      <c r="N40" s="26">
        <v>835.70299999999997</v>
      </c>
      <c r="O40" s="26">
        <v>894.10749999999996</v>
      </c>
      <c r="P40" s="26">
        <v>1067.2915</v>
      </c>
      <c r="Q40" s="26">
        <v>1142.1574999999998</v>
      </c>
      <c r="R40" s="26">
        <v>1332.8177499999997</v>
      </c>
      <c r="S40" s="26">
        <v>1426.2874999999999</v>
      </c>
      <c r="T40" s="26">
        <v>1998.6064999999996</v>
      </c>
      <c r="U40" s="26">
        <v>2138.8674999999998</v>
      </c>
      <c r="V40" s="27"/>
      <c r="X40" s="26">
        <f t="shared" si="2"/>
        <v>244.32924999999997</v>
      </c>
      <c r="Y40" s="26">
        <f t="shared" si="3"/>
        <v>290.21849999999995</v>
      </c>
      <c r="Z40" s="26">
        <f t="shared" si="4"/>
        <v>310.0625</v>
      </c>
      <c r="AA40" s="26">
        <f t="shared" si="5"/>
        <v>456.66004999999996</v>
      </c>
      <c r="AB40" s="26">
        <f t="shared" si="6"/>
        <v>488.65849999999995</v>
      </c>
      <c r="AC40" s="26">
        <f t="shared" si="7"/>
        <v>602.51345000000003</v>
      </c>
      <c r="AD40" s="26">
        <f t="shared" si="8"/>
        <v>644.92999999999995</v>
      </c>
      <c r="AE40" s="26">
        <f t="shared" si="9"/>
        <v>665.27009999999996</v>
      </c>
      <c r="AF40" s="26">
        <f t="shared" si="10"/>
        <v>711.90349999999989</v>
      </c>
      <c r="AG40" s="26">
        <f t="shared" si="11"/>
        <v>919.27329999999995</v>
      </c>
      <c r="AH40" s="26">
        <f t="shared" si="12"/>
        <v>983.51824999999997</v>
      </c>
      <c r="AI40" s="26">
        <f t="shared" si="13"/>
        <v>1174.0206499999999</v>
      </c>
      <c r="AJ40" s="26">
        <f t="shared" si="14"/>
        <v>1256.3732499999999</v>
      </c>
      <c r="AK40" s="26">
        <f t="shared" si="15"/>
        <v>1466.0995249999996</v>
      </c>
      <c r="AL40" s="26">
        <f t="shared" si="16"/>
        <v>1568.91625</v>
      </c>
      <c r="AM40" s="26">
        <f t="shared" si="17"/>
        <v>2198.4671499999995</v>
      </c>
      <c r="AN40" s="26">
        <f t="shared" si="18"/>
        <v>2352.75425</v>
      </c>
    </row>
    <row r="41" spans="1:40" ht="20.100000000000001" customHeight="1">
      <c r="A41" s="28">
        <f t="shared" si="19"/>
        <v>4.6999999999999975</v>
      </c>
      <c r="B41" s="541" t="s">
        <v>1869</v>
      </c>
      <c r="C41" s="542" t="s">
        <v>1861</v>
      </c>
      <c r="D41" s="26">
        <v>276.7</v>
      </c>
      <c r="E41" s="26">
        <v>333.73999999999995</v>
      </c>
      <c r="F41" s="26">
        <v>395.7525</v>
      </c>
      <c r="G41" s="26">
        <v>423.94</v>
      </c>
      <c r="H41" s="26">
        <v>605.80574999999999</v>
      </c>
      <c r="I41" s="26">
        <v>648.3125</v>
      </c>
      <c r="J41" s="26">
        <v>787.67149999999992</v>
      </c>
      <c r="K41" s="26">
        <v>843.36999999999989</v>
      </c>
      <c r="L41" s="26">
        <v>907.41199999999981</v>
      </c>
      <c r="M41" s="26">
        <v>970.77749999999992</v>
      </c>
      <c r="N41" s="26">
        <v>1253.4417499999997</v>
      </c>
      <c r="O41" s="26">
        <v>1341.7249999999999</v>
      </c>
      <c r="P41" s="26">
        <v>1600.9372499999999</v>
      </c>
      <c r="Q41" s="26">
        <v>1712.6724999999999</v>
      </c>
      <c r="R41" s="26">
        <v>1999.1702499999997</v>
      </c>
      <c r="S41" s="26">
        <v>2138.8674999999998</v>
      </c>
      <c r="T41" s="26">
        <v>3223.1842499999993</v>
      </c>
      <c r="U41" s="26">
        <v>3449.0225</v>
      </c>
      <c r="V41" s="27"/>
      <c r="X41" s="26">
        <f t="shared" si="2"/>
        <v>367.11399999999992</v>
      </c>
      <c r="Y41" s="26">
        <f t="shared" si="3"/>
        <v>435.32774999999998</v>
      </c>
      <c r="Z41" s="26">
        <f t="shared" si="4"/>
        <v>466.334</v>
      </c>
      <c r="AA41" s="26">
        <f t="shared" si="5"/>
        <v>666.38632499999994</v>
      </c>
      <c r="AB41" s="26">
        <f t="shared" si="6"/>
        <v>713.14374999999995</v>
      </c>
      <c r="AC41" s="26">
        <f t="shared" si="7"/>
        <v>866.43864999999994</v>
      </c>
      <c r="AD41" s="26">
        <f t="shared" si="8"/>
        <v>927.70699999999988</v>
      </c>
      <c r="AE41" s="26">
        <f t="shared" si="9"/>
        <v>998.15319999999974</v>
      </c>
      <c r="AF41" s="26">
        <f t="shared" si="10"/>
        <v>1067.8552499999998</v>
      </c>
      <c r="AG41" s="26">
        <f t="shared" si="11"/>
        <v>1378.7859249999997</v>
      </c>
      <c r="AH41" s="26">
        <f t="shared" si="12"/>
        <v>1475.8974999999998</v>
      </c>
      <c r="AI41" s="26">
        <f t="shared" si="13"/>
        <v>1761.0309749999999</v>
      </c>
      <c r="AJ41" s="26">
        <f t="shared" si="14"/>
        <v>1883.93975</v>
      </c>
      <c r="AK41" s="26">
        <f t="shared" si="15"/>
        <v>2199.0872749999999</v>
      </c>
      <c r="AL41" s="26">
        <f t="shared" si="16"/>
        <v>2352.75425</v>
      </c>
      <c r="AM41" s="26">
        <f t="shared" si="17"/>
        <v>3545.5026749999993</v>
      </c>
      <c r="AN41" s="26">
        <f t="shared" si="18"/>
        <v>3793.9247500000001</v>
      </c>
    </row>
    <row r="42" spans="1:40" ht="20.100000000000001" customHeight="1">
      <c r="A42" s="19">
        <v>5</v>
      </c>
      <c r="B42" s="541" t="s">
        <v>68</v>
      </c>
      <c r="C42" s="542" t="s">
        <v>1861</v>
      </c>
      <c r="D42" s="26">
        <v>246</v>
      </c>
      <c r="E42" s="26">
        <v>296.53249999999997</v>
      </c>
      <c r="F42" s="26">
        <v>555.85749999999996</v>
      </c>
      <c r="G42" s="26">
        <v>595.31999999999994</v>
      </c>
      <c r="H42" s="26">
        <v>650.5675</v>
      </c>
      <c r="I42" s="26">
        <v>695.6674999999999</v>
      </c>
      <c r="J42" s="26">
        <v>860.28249999999991</v>
      </c>
      <c r="K42" s="26">
        <v>920.04</v>
      </c>
      <c r="L42" s="26">
        <v>1286.4775</v>
      </c>
      <c r="M42" s="26">
        <v>1376.6774999999998</v>
      </c>
      <c r="N42" s="26">
        <v>1398.1</v>
      </c>
      <c r="O42" s="26">
        <v>1496.1924999999999</v>
      </c>
      <c r="P42" s="26">
        <v>0</v>
      </c>
      <c r="Q42" s="26">
        <v>0</v>
      </c>
      <c r="R42" s="26">
        <v>0</v>
      </c>
      <c r="S42" s="26">
        <v>0</v>
      </c>
      <c r="T42" s="26">
        <v>0</v>
      </c>
      <c r="U42" s="26">
        <v>0</v>
      </c>
      <c r="V42" s="27"/>
      <c r="X42" s="26">
        <f t="shared" si="2"/>
        <v>326.18574999999998</v>
      </c>
      <c r="Y42" s="26">
        <f t="shared" si="3"/>
        <v>611.44324999999992</v>
      </c>
      <c r="Z42" s="26">
        <f t="shared" si="4"/>
        <v>654.85199999999998</v>
      </c>
      <c r="AA42" s="26">
        <f t="shared" si="5"/>
        <v>715.62424999999996</v>
      </c>
      <c r="AB42" s="26">
        <f t="shared" si="6"/>
        <v>765.23424999999986</v>
      </c>
      <c r="AC42" s="26">
        <f t="shared" si="7"/>
        <v>946.31074999999987</v>
      </c>
      <c r="AD42" s="26">
        <f t="shared" si="8"/>
        <v>1012.044</v>
      </c>
      <c r="AE42" s="26">
        <f t="shared" si="9"/>
        <v>1415.1252500000001</v>
      </c>
      <c r="AF42" s="26">
        <f t="shared" si="10"/>
        <v>1514.3452499999999</v>
      </c>
      <c r="AG42" s="26">
        <f t="shared" si="11"/>
        <v>1537.9099999999999</v>
      </c>
      <c r="AH42" s="26">
        <f t="shared" si="12"/>
        <v>1645.8117499999998</v>
      </c>
      <c r="AI42" s="26">
        <f t="shared" si="13"/>
        <v>0</v>
      </c>
      <c r="AJ42" s="26">
        <f t="shared" si="14"/>
        <v>0</v>
      </c>
      <c r="AK42" s="26">
        <f t="shared" si="15"/>
        <v>0</v>
      </c>
      <c r="AL42" s="26">
        <f t="shared" si="16"/>
        <v>0</v>
      </c>
      <c r="AM42" s="26">
        <f t="shared" si="17"/>
        <v>0</v>
      </c>
      <c r="AN42" s="26">
        <f t="shared" si="18"/>
        <v>0</v>
      </c>
    </row>
    <row r="43" spans="1:40" ht="20.100000000000001" customHeight="1">
      <c r="A43" s="19">
        <v>6</v>
      </c>
      <c r="B43" s="541" t="s">
        <v>1870</v>
      </c>
      <c r="C43" s="542" t="s">
        <v>1861</v>
      </c>
      <c r="D43" s="26"/>
      <c r="E43" s="26">
        <v>0</v>
      </c>
      <c r="F43" s="26">
        <v>0</v>
      </c>
      <c r="G43" s="26">
        <v>0</v>
      </c>
      <c r="H43" s="26">
        <v>0</v>
      </c>
      <c r="I43" s="26">
        <v>0</v>
      </c>
      <c r="J43" s="26">
        <v>0</v>
      </c>
      <c r="K43" s="26">
        <v>0</v>
      </c>
      <c r="L43" s="26">
        <v>0</v>
      </c>
      <c r="M43" s="26">
        <v>0</v>
      </c>
      <c r="N43" s="26">
        <v>1618.1879999999999</v>
      </c>
      <c r="O43" s="26">
        <v>1731.84</v>
      </c>
      <c r="P43" s="26">
        <v>1963.2029999999997</v>
      </c>
      <c r="Q43" s="26">
        <v>2100.5324999999998</v>
      </c>
      <c r="R43" s="26">
        <v>2428.6349999999998</v>
      </c>
      <c r="S43" s="26">
        <v>2598.8874999999998</v>
      </c>
      <c r="T43" s="26">
        <v>2890.0079999999998</v>
      </c>
      <c r="U43" s="26">
        <v>3092.7324999999996</v>
      </c>
      <c r="V43" s="27"/>
      <c r="X43" s="26">
        <f t="shared" si="2"/>
        <v>0</v>
      </c>
      <c r="Y43" s="26">
        <f t="shared" si="3"/>
        <v>0</v>
      </c>
      <c r="Z43" s="26">
        <f t="shared" si="4"/>
        <v>0</v>
      </c>
      <c r="AA43" s="26">
        <f t="shared" si="5"/>
        <v>0</v>
      </c>
      <c r="AB43" s="26">
        <f t="shared" si="6"/>
        <v>0</v>
      </c>
      <c r="AC43" s="26">
        <f t="shared" si="7"/>
        <v>0</v>
      </c>
      <c r="AD43" s="26">
        <f t="shared" si="8"/>
        <v>0</v>
      </c>
      <c r="AE43" s="26">
        <f t="shared" si="9"/>
        <v>0</v>
      </c>
      <c r="AF43" s="26">
        <f t="shared" si="10"/>
        <v>0</v>
      </c>
      <c r="AG43" s="26">
        <f t="shared" si="11"/>
        <v>1780.0067999999999</v>
      </c>
      <c r="AH43" s="26">
        <f t="shared" si="12"/>
        <v>1905.0239999999999</v>
      </c>
      <c r="AI43" s="26">
        <f t="shared" si="13"/>
        <v>2159.5232999999998</v>
      </c>
      <c r="AJ43" s="26">
        <f t="shared" si="14"/>
        <v>2310.5857499999997</v>
      </c>
      <c r="AK43" s="26">
        <f t="shared" si="15"/>
        <v>2671.4984999999997</v>
      </c>
      <c r="AL43" s="26">
        <f t="shared" si="16"/>
        <v>2858.7762499999999</v>
      </c>
      <c r="AM43" s="26">
        <f t="shared" si="17"/>
        <v>3179.0087999999996</v>
      </c>
      <c r="AN43" s="26">
        <f t="shared" si="18"/>
        <v>3402.0057499999994</v>
      </c>
    </row>
    <row r="44" spans="1:40" ht="20.100000000000001" customHeight="1">
      <c r="A44" s="19">
        <v>7</v>
      </c>
      <c r="B44" s="541" t="s">
        <v>1871</v>
      </c>
      <c r="C44" s="542" t="s">
        <v>1861</v>
      </c>
      <c r="D44" s="26"/>
      <c r="E44" s="26">
        <v>0</v>
      </c>
      <c r="F44" s="26">
        <v>0</v>
      </c>
      <c r="G44" s="26">
        <v>0</v>
      </c>
      <c r="H44" s="26">
        <v>0</v>
      </c>
      <c r="I44" s="26">
        <v>0</v>
      </c>
      <c r="J44" s="26">
        <v>0</v>
      </c>
      <c r="K44" s="26">
        <v>0</v>
      </c>
      <c r="L44" s="26">
        <v>0</v>
      </c>
      <c r="M44" s="26">
        <v>0</v>
      </c>
      <c r="N44" s="26">
        <v>1618.1879999999999</v>
      </c>
      <c r="O44" s="26">
        <v>1731.84</v>
      </c>
      <c r="P44" s="26">
        <v>1888.788</v>
      </c>
      <c r="Q44" s="26">
        <v>2020.4799999999998</v>
      </c>
      <c r="R44" s="26">
        <v>2402.9279999999994</v>
      </c>
      <c r="S44" s="26">
        <v>2570.6999999999998</v>
      </c>
      <c r="T44" s="26">
        <v>2627.5259999999998</v>
      </c>
      <c r="U44" s="26">
        <v>2811.9849999999997</v>
      </c>
      <c r="V44" s="27"/>
      <c r="X44" s="26">
        <f t="shared" si="2"/>
        <v>0</v>
      </c>
      <c r="Y44" s="26">
        <f t="shared" si="3"/>
        <v>0</v>
      </c>
      <c r="Z44" s="26">
        <f t="shared" si="4"/>
        <v>0</v>
      </c>
      <c r="AA44" s="26">
        <f t="shared" si="5"/>
        <v>0</v>
      </c>
      <c r="AB44" s="26">
        <f t="shared" si="6"/>
        <v>0</v>
      </c>
      <c r="AC44" s="26">
        <f t="shared" si="7"/>
        <v>0</v>
      </c>
      <c r="AD44" s="26">
        <f t="shared" si="8"/>
        <v>0</v>
      </c>
      <c r="AE44" s="26">
        <f t="shared" si="9"/>
        <v>0</v>
      </c>
      <c r="AF44" s="26">
        <f t="shared" si="10"/>
        <v>0</v>
      </c>
      <c r="AG44" s="26">
        <f t="shared" si="11"/>
        <v>1780.0067999999999</v>
      </c>
      <c r="AH44" s="26">
        <f t="shared" si="12"/>
        <v>1905.0239999999999</v>
      </c>
      <c r="AI44" s="26">
        <f t="shared" si="13"/>
        <v>2077.6668</v>
      </c>
      <c r="AJ44" s="26">
        <f t="shared" si="14"/>
        <v>2222.5279999999998</v>
      </c>
      <c r="AK44" s="26">
        <f t="shared" si="15"/>
        <v>2643.2207999999991</v>
      </c>
      <c r="AL44" s="26">
        <f t="shared" si="16"/>
        <v>2827.77</v>
      </c>
      <c r="AM44" s="26">
        <f t="shared" si="17"/>
        <v>2890.2785999999996</v>
      </c>
      <c r="AN44" s="26">
        <f t="shared" si="18"/>
        <v>3093.1834999999996</v>
      </c>
    </row>
    <row r="45" spans="1:40" ht="20.100000000000001" customHeight="1">
      <c r="A45" s="19">
        <v>8</v>
      </c>
      <c r="B45" s="541" t="s">
        <v>1872</v>
      </c>
      <c r="C45" s="542" t="s">
        <v>1861</v>
      </c>
      <c r="D45" s="26"/>
      <c r="E45" s="26">
        <v>0</v>
      </c>
      <c r="F45" s="26">
        <v>0</v>
      </c>
      <c r="G45" s="26">
        <v>0</v>
      </c>
      <c r="H45" s="26">
        <v>0</v>
      </c>
      <c r="I45" s="26">
        <v>0</v>
      </c>
      <c r="J45" s="26">
        <v>0</v>
      </c>
      <c r="K45" s="26">
        <v>0</v>
      </c>
      <c r="L45" s="26">
        <v>0</v>
      </c>
      <c r="M45" s="26">
        <v>0</v>
      </c>
      <c r="N45" s="26">
        <v>1733.1929999999998</v>
      </c>
      <c r="O45" s="26">
        <v>1854.7374999999997</v>
      </c>
      <c r="P45" s="26">
        <v>2076.8549999999996</v>
      </c>
      <c r="Q45" s="26">
        <v>2222.3024999999998</v>
      </c>
      <c r="R45" s="26">
        <v>2285.2169999999996</v>
      </c>
      <c r="S45" s="26">
        <v>2445.5474999999997</v>
      </c>
      <c r="T45" s="26">
        <v>0</v>
      </c>
      <c r="U45" s="26">
        <v>0</v>
      </c>
      <c r="V45" s="27"/>
      <c r="X45" s="26">
        <f t="shared" si="2"/>
        <v>0</v>
      </c>
      <c r="Y45" s="26">
        <f t="shared" si="3"/>
        <v>0</v>
      </c>
      <c r="Z45" s="26">
        <f t="shared" si="4"/>
        <v>0</v>
      </c>
      <c r="AA45" s="26">
        <f t="shared" si="5"/>
        <v>0</v>
      </c>
      <c r="AB45" s="26">
        <f t="shared" si="6"/>
        <v>0</v>
      </c>
      <c r="AC45" s="26">
        <f t="shared" si="7"/>
        <v>0</v>
      </c>
      <c r="AD45" s="26">
        <f t="shared" si="8"/>
        <v>0</v>
      </c>
      <c r="AE45" s="26">
        <f t="shared" si="9"/>
        <v>0</v>
      </c>
      <c r="AF45" s="26">
        <f t="shared" si="10"/>
        <v>0</v>
      </c>
      <c r="AG45" s="26">
        <f t="shared" si="11"/>
        <v>1906.5122999999999</v>
      </c>
      <c r="AH45" s="26">
        <f t="shared" si="12"/>
        <v>2040.2112499999998</v>
      </c>
      <c r="AI45" s="26">
        <f t="shared" si="13"/>
        <v>2284.5404999999996</v>
      </c>
      <c r="AJ45" s="26">
        <f t="shared" si="14"/>
        <v>2444.5327499999999</v>
      </c>
      <c r="AK45" s="26">
        <f t="shared" si="15"/>
        <v>2513.7386999999994</v>
      </c>
      <c r="AL45" s="26">
        <f t="shared" si="16"/>
        <v>2690.1022499999995</v>
      </c>
      <c r="AM45" s="26">
        <f t="shared" si="17"/>
        <v>0</v>
      </c>
      <c r="AN45" s="26">
        <f t="shared" si="18"/>
        <v>0</v>
      </c>
    </row>
    <row r="46" spans="1:40" ht="20.100000000000001" customHeight="1">
      <c r="A46" s="19">
        <v>9</v>
      </c>
      <c r="B46" s="541" t="s">
        <v>1873</v>
      </c>
      <c r="C46" s="542" t="s">
        <v>1861</v>
      </c>
      <c r="D46" s="26">
        <v>66</v>
      </c>
      <c r="E46" s="26">
        <v>80.052499999999995</v>
      </c>
      <c r="F46" s="26">
        <v>116.13249999999999</v>
      </c>
      <c r="G46" s="26">
        <v>124.02499999999998</v>
      </c>
      <c r="H46" s="26">
        <v>156.7225</v>
      </c>
      <c r="I46" s="26">
        <v>167.9975</v>
      </c>
      <c r="J46" s="26">
        <v>246.92249999999999</v>
      </c>
      <c r="K46" s="26">
        <v>263.83499999999998</v>
      </c>
      <c r="L46" s="26">
        <v>301.04249999999996</v>
      </c>
      <c r="M46" s="26">
        <v>322.46499999999997</v>
      </c>
      <c r="N46" s="26">
        <v>471.29499999999996</v>
      </c>
      <c r="O46" s="26">
        <v>503.99249999999995</v>
      </c>
      <c r="P46" s="26">
        <v>823.07499999999982</v>
      </c>
      <c r="Q46" s="26">
        <v>880.57749999999999</v>
      </c>
      <c r="R46" s="26">
        <v>1183.875</v>
      </c>
      <c r="S46" s="26">
        <v>1267.31</v>
      </c>
      <c r="T46" s="26">
        <v>2118.5724999999998</v>
      </c>
      <c r="U46" s="26">
        <v>2267.4024999999997</v>
      </c>
      <c r="V46" s="27"/>
      <c r="X46" s="26">
        <f t="shared" si="2"/>
        <v>88.057749999999999</v>
      </c>
      <c r="Y46" s="26">
        <f t="shared" si="3"/>
        <v>127.74574999999999</v>
      </c>
      <c r="Z46" s="26">
        <f t="shared" si="4"/>
        <v>136.42749999999998</v>
      </c>
      <c r="AA46" s="26">
        <f t="shared" si="5"/>
        <v>172.39474999999999</v>
      </c>
      <c r="AB46" s="26">
        <f t="shared" si="6"/>
        <v>184.79724999999999</v>
      </c>
      <c r="AC46" s="26">
        <f t="shared" si="7"/>
        <v>271.61474999999996</v>
      </c>
      <c r="AD46" s="26">
        <f t="shared" si="8"/>
        <v>290.21849999999995</v>
      </c>
      <c r="AE46" s="26">
        <f t="shared" si="9"/>
        <v>331.14674999999994</v>
      </c>
      <c r="AF46" s="26">
        <f t="shared" si="10"/>
        <v>354.7115</v>
      </c>
      <c r="AG46" s="26">
        <f t="shared" si="11"/>
        <v>518.42449999999997</v>
      </c>
      <c r="AH46" s="26">
        <f t="shared" si="12"/>
        <v>554.39175</v>
      </c>
      <c r="AI46" s="26">
        <f t="shared" si="13"/>
        <v>905.38249999999982</v>
      </c>
      <c r="AJ46" s="26">
        <f t="shared" si="14"/>
        <v>968.63525000000004</v>
      </c>
      <c r="AK46" s="26">
        <f t="shared" si="15"/>
        <v>1302.2625</v>
      </c>
      <c r="AL46" s="26">
        <f t="shared" si="16"/>
        <v>1394.0409999999999</v>
      </c>
      <c r="AM46" s="26">
        <f t="shared" si="17"/>
        <v>2330.4297499999998</v>
      </c>
      <c r="AN46" s="26">
        <f t="shared" si="18"/>
        <v>2494.1427499999995</v>
      </c>
    </row>
    <row r="47" spans="1:40" ht="20.100000000000001" customHeight="1">
      <c r="A47" s="19">
        <v>10</v>
      </c>
      <c r="B47" s="541" t="s">
        <v>1874</v>
      </c>
      <c r="C47" s="542" t="s">
        <v>1861</v>
      </c>
      <c r="D47" s="26">
        <v>17</v>
      </c>
      <c r="E47" s="26">
        <v>20.294999999999998</v>
      </c>
      <c r="F47" s="26">
        <v>32.697499999999998</v>
      </c>
      <c r="G47" s="26">
        <v>34.952500000000001</v>
      </c>
      <c r="H47" s="26">
        <v>41.717499999999994</v>
      </c>
      <c r="I47" s="26">
        <v>45.1</v>
      </c>
      <c r="J47" s="26">
        <v>74.414999999999992</v>
      </c>
      <c r="K47" s="26">
        <v>80.052499999999995</v>
      </c>
      <c r="L47" s="26">
        <v>86.817499999999995</v>
      </c>
      <c r="M47" s="26">
        <v>92.454999999999998</v>
      </c>
      <c r="N47" s="26">
        <v>109.36749999999999</v>
      </c>
      <c r="O47" s="26">
        <v>117.25999999999999</v>
      </c>
      <c r="P47" s="26">
        <v>202.94999999999996</v>
      </c>
      <c r="Q47" s="26">
        <v>217.60749999999999</v>
      </c>
      <c r="R47" s="26">
        <v>276.23749999999995</v>
      </c>
      <c r="S47" s="26">
        <v>295.40499999999997</v>
      </c>
      <c r="T47" s="26">
        <v>421.68499999999995</v>
      </c>
      <c r="U47" s="26">
        <v>450.99999999999994</v>
      </c>
      <c r="V47" s="27"/>
      <c r="X47" s="26">
        <f t="shared" si="2"/>
        <v>22.324499999999997</v>
      </c>
      <c r="Y47" s="26">
        <f t="shared" si="3"/>
        <v>35.96725</v>
      </c>
      <c r="Z47" s="26">
        <f t="shared" si="4"/>
        <v>38.447749999999999</v>
      </c>
      <c r="AA47" s="26">
        <f t="shared" si="5"/>
        <v>45.88924999999999</v>
      </c>
      <c r="AB47" s="26">
        <f t="shared" si="6"/>
        <v>49.61</v>
      </c>
      <c r="AC47" s="26">
        <f t="shared" si="7"/>
        <v>81.856499999999997</v>
      </c>
      <c r="AD47" s="26">
        <f t="shared" si="8"/>
        <v>88.057749999999999</v>
      </c>
      <c r="AE47" s="26">
        <f t="shared" si="9"/>
        <v>95.499249999999989</v>
      </c>
      <c r="AF47" s="26">
        <f t="shared" si="10"/>
        <v>101.70050000000001</v>
      </c>
      <c r="AG47" s="26">
        <f t="shared" si="11"/>
        <v>120.30425</v>
      </c>
      <c r="AH47" s="26">
        <f t="shared" si="12"/>
        <v>128.98599999999999</v>
      </c>
      <c r="AI47" s="26">
        <f t="shared" si="13"/>
        <v>223.24499999999995</v>
      </c>
      <c r="AJ47" s="26">
        <f t="shared" si="14"/>
        <v>239.36824999999999</v>
      </c>
      <c r="AK47" s="26">
        <f t="shared" si="15"/>
        <v>303.86124999999993</v>
      </c>
      <c r="AL47" s="26">
        <f t="shared" si="16"/>
        <v>324.94549999999998</v>
      </c>
      <c r="AM47" s="26">
        <f t="shared" si="17"/>
        <v>463.85349999999994</v>
      </c>
      <c r="AN47" s="26">
        <f t="shared" si="18"/>
        <v>496.09999999999991</v>
      </c>
    </row>
    <row r="48" spans="1:40" ht="20.100000000000001" customHeight="1">
      <c r="A48" s="19">
        <v>11</v>
      </c>
      <c r="B48" s="541" t="s">
        <v>1875</v>
      </c>
      <c r="C48" s="542" t="s">
        <v>1861</v>
      </c>
      <c r="D48" s="26">
        <v>737</v>
      </c>
      <c r="E48" s="26">
        <v>789.24999999999989</v>
      </c>
      <c r="F48" s="26">
        <v>1147.7949999999998</v>
      </c>
      <c r="G48" s="26">
        <v>1127.5</v>
      </c>
      <c r="H48" s="26">
        <v>1837.8249999999998</v>
      </c>
      <c r="I48" s="26">
        <v>1803.9999999999998</v>
      </c>
      <c r="J48" s="26">
        <v>2501.9224999999997</v>
      </c>
      <c r="K48" s="26">
        <v>2367.75</v>
      </c>
      <c r="L48" s="26">
        <v>3131.0674999999997</v>
      </c>
      <c r="M48" s="26">
        <v>3156.9999999999995</v>
      </c>
      <c r="N48" s="26">
        <v>5353.37</v>
      </c>
      <c r="O48" s="26">
        <v>5073.75</v>
      </c>
      <c r="P48" s="26">
        <v>12156.705</v>
      </c>
      <c r="Q48" s="26">
        <v>10147.5</v>
      </c>
      <c r="R48" s="26">
        <v>17611.55</v>
      </c>
      <c r="S48" s="26">
        <v>14657.499999999998</v>
      </c>
      <c r="T48" s="26">
        <v>31146.059999999998</v>
      </c>
      <c r="U48" s="26">
        <v>23677.499999999996</v>
      </c>
      <c r="V48" s="27"/>
      <c r="X48" s="26">
        <f t="shared" si="2"/>
        <v>868.17499999999984</v>
      </c>
      <c r="Y48" s="26">
        <f t="shared" si="3"/>
        <v>1262.5744999999997</v>
      </c>
      <c r="Z48" s="26">
        <f t="shared" si="4"/>
        <v>1240.25</v>
      </c>
      <c r="AA48" s="26">
        <f t="shared" si="5"/>
        <v>2021.6074999999998</v>
      </c>
      <c r="AB48" s="26">
        <f t="shared" si="6"/>
        <v>1984.3999999999996</v>
      </c>
      <c r="AC48" s="26">
        <f t="shared" si="7"/>
        <v>2752.1147499999997</v>
      </c>
      <c r="AD48" s="26">
        <f t="shared" si="8"/>
        <v>2604.5250000000001</v>
      </c>
      <c r="AE48" s="26">
        <f t="shared" si="9"/>
        <v>3444.1742499999996</v>
      </c>
      <c r="AF48" s="26">
        <f t="shared" si="10"/>
        <v>3472.6999999999994</v>
      </c>
      <c r="AG48" s="26">
        <f t="shared" si="11"/>
        <v>5888.7070000000003</v>
      </c>
      <c r="AH48" s="26">
        <f t="shared" si="12"/>
        <v>5581.125</v>
      </c>
      <c r="AI48" s="26">
        <f t="shared" si="13"/>
        <v>13372.3755</v>
      </c>
      <c r="AJ48" s="26">
        <f t="shared" si="14"/>
        <v>11162.25</v>
      </c>
      <c r="AK48" s="26">
        <f t="shared" si="15"/>
        <v>19372.704999999998</v>
      </c>
      <c r="AL48" s="26">
        <f t="shared" si="16"/>
        <v>16123.249999999998</v>
      </c>
      <c r="AM48" s="26">
        <f t="shared" si="17"/>
        <v>34260.665999999997</v>
      </c>
      <c r="AN48" s="26">
        <f t="shared" si="18"/>
        <v>26045.249999999996</v>
      </c>
    </row>
    <row r="49" spans="1:40" ht="20.100000000000001" customHeight="1">
      <c r="A49" s="19">
        <v>12</v>
      </c>
      <c r="B49" s="541" t="s">
        <v>73</v>
      </c>
      <c r="C49" s="542" t="s">
        <v>1861</v>
      </c>
      <c r="D49" s="26">
        <v>673</v>
      </c>
      <c r="E49" s="26">
        <v>811.79999999999984</v>
      </c>
      <c r="F49" s="26">
        <v>1132.01</v>
      </c>
      <c r="G49" s="26">
        <v>1210.9349999999999</v>
      </c>
      <c r="H49" s="26">
        <v>1705.9074999999998</v>
      </c>
      <c r="I49" s="26">
        <v>1825.4224999999999</v>
      </c>
      <c r="J49" s="26">
        <v>3057.7799999999997</v>
      </c>
      <c r="K49" s="26">
        <v>3272.0049999999997</v>
      </c>
      <c r="L49" s="26">
        <v>3781.6349999999998</v>
      </c>
      <c r="M49" s="26">
        <v>4046.5974999999994</v>
      </c>
      <c r="N49" s="26">
        <v>5744.6125000000002</v>
      </c>
      <c r="O49" s="26">
        <v>6147.1299999999992</v>
      </c>
      <c r="P49" s="26">
        <v>12214.207499999999</v>
      </c>
      <c r="Q49" s="26">
        <v>13068.852499999999</v>
      </c>
      <c r="R49" s="26">
        <v>17613.805</v>
      </c>
      <c r="S49" s="26">
        <v>18847.289999999997</v>
      </c>
      <c r="T49" s="26">
        <v>31132.53</v>
      </c>
      <c r="U49" s="26">
        <v>33311.987499999996</v>
      </c>
      <c r="V49" s="27"/>
      <c r="X49" s="26">
        <f t="shared" si="2"/>
        <v>892.97999999999979</v>
      </c>
      <c r="Y49" s="26">
        <f t="shared" si="3"/>
        <v>1245.211</v>
      </c>
      <c r="Z49" s="26">
        <f t="shared" si="4"/>
        <v>1332.0284999999999</v>
      </c>
      <c r="AA49" s="26">
        <f t="shared" si="5"/>
        <v>1876.4982499999999</v>
      </c>
      <c r="AB49" s="26">
        <f t="shared" si="6"/>
        <v>2007.9647499999999</v>
      </c>
      <c r="AC49" s="26">
        <f t="shared" si="7"/>
        <v>3363.5579999999995</v>
      </c>
      <c r="AD49" s="26">
        <f t="shared" si="8"/>
        <v>3599.2054999999996</v>
      </c>
      <c r="AE49" s="26">
        <f t="shared" si="9"/>
        <v>4159.7984999999999</v>
      </c>
      <c r="AF49" s="26">
        <f t="shared" si="10"/>
        <v>4451.2572499999997</v>
      </c>
      <c r="AG49" s="26">
        <f t="shared" si="11"/>
        <v>6319.0737500000005</v>
      </c>
      <c r="AH49" s="26">
        <f t="shared" si="12"/>
        <v>6761.8429999999989</v>
      </c>
      <c r="AI49" s="26">
        <f t="shared" si="13"/>
        <v>13435.628249999998</v>
      </c>
      <c r="AJ49" s="26">
        <f t="shared" si="14"/>
        <v>14375.737749999998</v>
      </c>
      <c r="AK49" s="26">
        <f t="shared" si="15"/>
        <v>19375.1855</v>
      </c>
      <c r="AL49" s="26">
        <f t="shared" si="16"/>
        <v>20732.018999999997</v>
      </c>
      <c r="AM49" s="26">
        <f t="shared" si="17"/>
        <v>34245.782999999996</v>
      </c>
      <c r="AN49" s="26">
        <f t="shared" si="18"/>
        <v>36643.186249999999</v>
      </c>
    </row>
    <row r="50" spans="1:40" ht="20.100000000000001" customHeight="1">
      <c r="A50" s="19">
        <v>13</v>
      </c>
      <c r="B50" s="541" t="s">
        <v>76</v>
      </c>
      <c r="C50" s="542" t="s">
        <v>1861</v>
      </c>
      <c r="D50" s="26"/>
      <c r="E50" s="26">
        <v>0</v>
      </c>
      <c r="F50" s="26">
        <v>0</v>
      </c>
      <c r="G50" s="26">
        <v>0</v>
      </c>
      <c r="H50" s="26">
        <v>0</v>
      </c>
      <c r="I50" s="26">
        <v>0</v>
      </c>
      <c r="J50" s="26">
        <v>0</v>
      </c>
      <c r="K50" s="26">
        <v>0</v>
      </c>
      <c r="L50" s="26">
        <v>3786.145</v>
      </c>
      <c r="M50" s="26">
        <v>4051.1075000000001</v>
      </c>
      <c r="N50" s="26">
        <v>5750.25</v>
      </c>
      <c r="O50" s="26">
        <v>6152.767499999999</v>
      </c>
      <c r="P50" s="26">
        <v>0</v>
      </c>
      <c r="Q50" s="26">
        <v>0</v>
      </c>
      <c r="R50" s="26">
        <v>0</v>
      </c>
      <c r="S50" s="26">
        <v>0</v>
      </c>
      <c r="T50" s="26">
        <v>0</v>
      </c>
      <c r="U50" s="26">
        <v>0</v>
      </c>
      <c r="V50" s="27"/>
      <c r="X50" s="26">
        <f t="shared" si="2"/>
        <v>0</v>
      </c>
      <c r="Y50" s="26">
        <f t="shared" si="3"/>
        <v>0</v>
      </c>
      <c r="Z50" s="26">
        <f t="shared" si="4"/>
        <v>0</v>
      </c>
      <c r="AA50" s="26">
        <f t="shared" si="5"/>
        <v>0</v>
      </c>
      <c r="AB50" s="26">
        <f t="shared" si="6"/>
        <v>0</v>
      </c>
      <c r="AC50" s="26">
        <f t="shared" si="7"/>
        <v>0</v>
      </c>
      <c r="AD50" s="26">
        <f t="shared" si="8"/>
        <v>0</v>
      </c>
      <c r="AE50" s="26">
        <f t="shared" si="9"/>
        <v>4164.7595000000001</v>
      </c>
      <c r="AF50" s="26">
        <f t="shared" si="10"/>
        <v>4456.2182499999999</v>
      </c>
      <c r="AG50" s="26">
        <f t="shared" si="11"/>
        <v>6325.2749999999996</v>
      </c>
      <c r="AH50" s="26">
        <f t="shared" si="12"/>
        <v>6768.044249999999</v>
      </c>
      <c r="AI50" s="26">
        <f t="shared" si="13"/>
        <v>0</v>
      </c>
      <c r="AJ50" s="26">
        <f t="shared" si="14"/>
        <v>0</v>
      </c>
      <c r="AK50" s="26">
        <f t="shared" si="15"/>
        <v>0</v>
      </c>
      <c r="AL50" s="26">
        <f t="shared" si="16"/>
        <v>0</v>
      </c>
      <c r="AM50" s="26">
        <f t="shared" si="17"/>
        <v>0</v>
      </c>
      <c r="AN50" s="26">
        <f t="shared" si="18"/>
        <v>0</v>
      </c>
    </row>
    <row r="51" spans="1:40" ht="20.100000000000001" customHeight="1">
      <c r="A51" s="19">
        <v>14</v>
      </c>
      <c r="B51" s="541" t="s">
        <v>622</v>
      </c>
      <c r="C51" s="542" t="s">
        <v>1861</v>
      </c>
      <c r="D51" s="26">
        <v>700</v>
      </c>
      <c r="E51" s="26">
        <v>844.49749999999995</v>
      </c>
      <c r="F51" s="26">
        <v>1691.2499999999998</v>
      </c>
      <c r="G51" s="26">
        <v>1809.6374999999998</v>
      </c>
      <c r="H51" s="26">
        <v>2706</v>
      </c>
      <c r="I51" s="26">
        <v>2895.4199999999996</v>
      </c>
      <c r="J51" s="26">
        <v>0</v>
      </c>
      <c r="K51" s="26">
        <v>0</v>
      </c>
      <c r="L51" s="26">
        <v>0</v>
      </c>
      <c r="M51" s="26">
        <v>0</v>
      </c>
      <c r="N51" s="26">
        <v>0</v>
      </c>
      <c r="O51" s="26">
        <v>0</v>
      </c>
      <c r="P51" s="26">
        <v>0</v>
      </c>
      <c r="Q51" s="26">
        <v>0</v>
      </c>
      <c r="R51" s="26">
        <v>0</v>
      </c>
      <c r="S51" s="26">
        <v>0</v>
      </c>
      <c r="T51" s="26">
        <v>0</v>
      </c>
      <c r="U51" s="26">
        <v>0</v>
      </c>
      <c r="V51" s="27"/>
      <c r="X51" s="26">
        <f t="shared" si="2"/>
        <v>928.94724999999994</v>
      </c>
      <c r="Y51" s="26">
        <f t="shared" si="3"/>
        <v>1860.3749999999998</v>
      </c>
      <c r="Z51" s="26">
        <f t="shared" si="4"/>
        <v>1990.6012499999997</v>
      </c>
      <c r="AA51" s="26">
        <f t="shared" si="5"/>
        <v>2976.6</v>
      </c>
      <c r="AB51" s="26">
        <f t="shared" si="6"/>
        <v>3184.9619999999995</v>
      </c>
      <c r="AC51" s="26">
        <f t="shared" si="7"/>
        <v>0</v>
      </c>
      <c r="AD51" s="26">
        <f t="shared" si="8"/>
        <v>0</v>
      </c>
      <c r="AE51" s="26">
        <f t="shared" si="9"/>
        <v>0</v>
      </c>
      <c r="AF51" s="26">
        <f t="shared" si="10"/>
        <v>0</v>
      </c>
      <c r="AG51" s="26">
        <f t="shared" si="11"/>
        <v>0</v>
      </c>
      <c r="AH51" s="26">
        <f t="shared" si="12"/>
        <v>0</v>
      </c>
      <c r="AI51" s="26">
        <f t="shared" si="13"/>
        <v>0</v>
      </c>
      <c r="AJ51" s="26">
        <f t="shared" si="14"/>
        <v>0</v>
      </c>
      <c r="AK51" s="26">
        <f t="shared" si="15"/>
        <v>0</v>
      </c>
      <c r="AL51" s="26">
        <f t="shared" si="16"/>
        <v>0</v>
      </c>
      <c r="AM51" s="26">
        <f t="shared" si="17"/>
        <v>0</v>
      </c>
      <c r="AN51" s="26">
        <f t="shared" si="18"/>
        <v>0</v>
      </c>
    </row>
    <row r="52" spans="1:40" ht="20.100000000000001" customHeight="1">
      <c r="A52" s="19">
        <v>15</v>
      </c>
      <c r="B52" s="541" t="s">
        <v>77</v>
      </c>
      <c r="C52" s="542" t="s">
        <v>1861</v>
      </c>
      <c r="D52" s="26">
        <v>3008</v>
      </c>
      <c r="E52" s="26">
        <v>3629.4224999999997</v>
      </c>
      <c r="F52" s="26">
        <v>4074.7849999999994</v>
      </c>
      <c r="G52" s="26">
        <v>4360.0424999999996</v>
      </c>
      <c r="H52" s="26">
        <v>0</v>
      </c>
      <c r="I52" s="26">
        <v>0</v>
      </c>
      <c r="J52" s="26">
        <v>0</v>
      </c>
      <c r="K52" s="26">
        <v>0</v>
      </c>
      <c r="L52" s="26">
        <v>0</v>
      </c>
      <c r="M52" s="26">
        <v>0</v>
      </c>
      <c r="N52" s="26">
        <v>0</v>
      </c>
      <c r="O52" s="26">
        <v>0</v>
      </c>
      <c r="P52" s="26">
        <v>0</v>
      </c>
      <c r="Q52" s="26">
        <v>0</v>
      </c>
      <c r="R52" s="26">
        <v>0</v>
      </c>
      <c r="S52" s="26">
        <v>0</v>
      </c>
      <c r="T52" s="26">
        <v>0</v>
      </c>
      <c r="U52" s="26">
        <v>0</v>
      </c>
      <c r="V52" s="27"/>
      <c r="X52" s="26">
        <f t="shared" si="2"/>
        <v>3992.3647499999997</v>
      </c>
      <c r="Y52" s="26">
        <f t="shared" si="3"/>
        <v>4482.2634999999991</v>
      </c>
      <c r="Z52" s="26">
        <f t="shared" si="4"/>
        <v>4796.0467499999995</v>
      </c>
      <c r="AA52" s="26">
        <f t="shared" si="5"/>
        <v>0</v>
      </c>
      <c r="AB52" s="26">
        <f t="shared" si="6"/>
        <v>0</v>
      </c>
      <c r="AC52" s="26">
        <f t="shared" si="7"/>
        <v>0</v>
      </c>
      <c r="AD52" s="26">
        <f t="shared" si="8"/>
        <v>0</v>
      </c>
      <c r="AE52" s="26">
        <f t="shared" si="9"/>
        <v>0</v>
      </c>
      <c r="AF52" s="26">
        <f t="shared" si="10"/>
        <v>0</v>
      </c>
      <c r="AG52" s="26">
        <f t="shared" si="11"/>
        <v>0</v>
      </c>
      <c r="AH52" s="26">
        <f t="shared" si="12"/>
        <v>0</v>
      </c>
      <c r="AI52" s="26">
        <f t="shared" si="13"/>
        <v>0</v>
      </c>
      <c r="AJ52" s="26">
        <f t="shared" si="14"/>
        <v>0</v>
      </c>
      <c r="AK52" s="26">
        <f t="shared" si="15"/>
        <v>0</v>
      </c>
      <c r="AL52" s="26">
        <f t="shared" si="16"/>
        <v>0</v>
      </c>
      <c r="AM52" s="26">
        <f t="shared" si="17"/>
        <v>0</v>
      </c>
      <c r="AN52" s="26">
        <f t="shared" si="18"/>
        <v>0</v>
      </c>
    </row>
  </sheetData>
  <mergeCells count="11">
    <mergeCell ref="V2:V3"/>
    <mergeCell ref="A29:A30"/>
    <mergeCell ref="B29:B30"/>
    <mergeCell ref="C29:C30"/>
    <mergeCell ref="V29:V30"/>
    <mergeCell ref="D29:U29"/>
    <mergeCell ref="B28:U28"/>
    <mergeCell ref="A2:A3"/>
    <mergeCell ref="B2:B3"/>
    <mergeCell ref="C2:C3"/>
    <mergeCell ref="D2:T2"/>
  </mergeCells>
  <pageMargins left="0.74" right="0.25" top="0.7" bottom="0.49" header="0.68" footer="0.39"/>
  <pageSetup paperSize="9" scale="89" orientation="landscape"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opLeftCell="A19" workbookViewId="0">
      <selection activeCell="F48" sqref="F48"/>
    </sheetView>
  </sheetViews>
  <sheetFormatPr defaultRowHeight="12.75"/>
  <cols>
    <col min="1" max="1" width="51.5703125" bestFit="1" customWidth="1"/>
  </cols>
  <sheetData>
    <row r="1" spans="1:20">
      <c r="A1" t="str">
        <f>'[4]data sheet'!B1</f>
        <v>Provience Government</v>
      </c>
    </row>
    <row r="2" spans="1:20">
      <c r="A2" t="str">
        <f>'[4]data sheet'!B2</f>
        <v>Provience No. :5</v>
      </c>
    </row>
    <row r="3" spans="1:20">
      <c r="A3" t="str">
        <f>'[4]data sheet'!B3</f>
        <v>Ministry of Physical Infrstructure Development</v>
      </c>
    </row>
    <row r="4" spans="1:20">
      <c r="A4" t="str">
        <f>'[4]data sheet'!B4</f>
        <v>Transport Infrastructure Directorate</v>
      </c>
    </row>
    <row r="5" spans="1:20">
      <c r="A5" t="str">
        <f>'[4]data sheet'!B5</f>
        <v>Infrastructure Development Office</v>
      </c>
    </row>
    <row r="6" spans="1:20">
      <c r="A6" t="str">
        <f>'[4]data sheet'!B6</f>
        <v>Tamghas, Gulmi</v>
      </c>
    </row>
    <row r="7" spans="1:20">
      <c r="A7" t="s">
        <v>1161</v>
      </c>
      <c r="T7">
        <f>2055/8</f>
        <v>256.875</v>
      </c>
    </row>
    <row r="9" spans="1:20">
      <c r="A9" t="s">
        <v>1162</v>
      </c>
      <c r="I9" t="s">
        <v>1163</v>
      </c>
      <c r="J9">
        <f>'[4]1. material rate'!D117</f>
        <v>88</v>
      </c>
    </row>
    <row r="10" spans="1:20">
      <c r="A10" t="s">
        <v>1164</v>
      </c>
      <c r="B10">
        <f>unskilled</f>
        <v>680</v>
      </c>
      <c r="I10" t="s">
        <v>1165</v>
      </c>
      <c r="J10">
        <f>truck8t</f>
        <v>1454</v>
      </c>
      <c r="N10" t="s">
        <v>1166</v>
      </c>
      <c r="O10">
        <f>'[4]1. material rate'!I132</f>
        <v>2014</v>
      </c>
    </row>
    <row r="11" spans="1:20">
      <c r="A11" t="s">
        <v>1167</v>
      </c>
      <c r="B11">
        <f>skilled</f>
        <v>950</v>
      </c>
      <c r="I11" t="s">
        <v>1168</v>
      </c>
      <c r="J11">
        <v>8</v>
      </c>
      <c r="K11" t="s">
        <v>1169</v>
      </c>
      <c r="L11" t="s">
        <v>1170</v>
      </c>
      <c r="M11" t="s">
        <v>1171</v>
      </c>
    </row>
    <row r="13" spans="1:20">
      <c r="A13" t="s">
        <v>1172</v>
      </c>
      <c r="B13" t="s">
        <v>1173</v>
      </c>
    </row>
    <row r="14" spans="1:20">
      <c r="B14" t="s">
        <v>1174</v>
      </c>
      <c r="C14" t="s">
        <v>1175</v>
      </c>
      <c r="D14" t="s">
        <v>1176</v>
      </c>
    </row>
    <row r="15" spans="1:20">
      <c r="A15" t="s">
        <v>1177</v>
      </c>
      <c r="B15">
        <v>0.5</v>
      </c>
      <c r="C15">
        <v>0.33</v>
      </c>
      <c r="D15">
        <v>0.25</v>
      </c>
    </row>
    <row r="16" spans="1:20">
      <c r="A16" t="s">
        <v>1178</v>
      </c>
      <c r="B16">
        <v>0.4</v>
      </c>
      <c r="C16">
        <v>0.27</v>
      </c>
      <c r="D16">
        <v>0.2</v>
      </c>
    </row>
    <row r="18" spans="1:19">
      <c r="A18" t="s">
        <v>1179</v>
      </c>
      <c r="C18">
        <v>10</v>
      </c>
      <c r="D18">
        <v>15</v>
      </c>
      <c r="E18">
        <v>20</v>
      </c>
      <c r="K18" t="s">
        <v>1180</v>
      </c>
      <c r="M18">
        <f>C18*1.25</f>
        <v>12.5</v>
      </c>
      <c r="N18">
        <f>D18*1.25</f>
        <v>18.75</v>
      </c>
      <c r="O18">
        <f>E18*1.25</f>
        <v>25</v>
      </c>
    </row>
    <row r="19" spans="1:19">
      <c r="A19" t="s">
        <v>1181</v>
      </c>
      <c r="B19" t="s">
        <v>296</v>
      </c>
      <c r="C19" t="str">
        <f>CONCATENATE("Earthen  km"," (",C18, "  kmph )")</f>
        <v>Earthen  km (10  kmph )</v>
      </c>
      <c r="D19" t="str">
        <f>CONCATENATE("Gravel  km"," (",D18, "  kmph )")</f>
        <v>Gravel  km (15  kmph )</v>
      </c>
      <c r="E19" t="str">
        <f>CONCATENATE("Blacktop   km"," (",E18, "  kmph )")</f>
        <v>Blacktop   km (20  kmph )</v>
      </c>
      <c r="F19" t="s">
        <v>1182</v>
      </c>
      <c r="I19" t="s">
        <v>1183</v>
      </c>
      <c r="L19" t="s">
        <v>1184</v>
      </c>
      <c r="M19" t="s">
        <v>1185</v>
      </c>
      <c r="N19" t="s">
        <v>1186</v>
      </c>
      <c r="O19" t="s">
        <v>1187</v>
      </c>
      <c r="P19" t="s">
        <v>1188</v>
      </c>
      <c r="Q19" t="s">
        <v>345</v>
      </c>
    </row>
    <row r="20" spans="1:19">
      <c r="F20" t="s">
        <v>1174</v>
      </c>
      <c r="G20" t="s">
        <v>1175</v>
      </c>
      <c r="H20" t="s">
        <v>1176</v>
      </c>
      <c r="I20" t="s">
        <v>1174</v>
      </c>
      <c r="J20" t="s">
        <v>1175</v>
      </c>
      <c r="K20" t="s">
        <v>1176</v>
      </c>
    </row>
    <row r="21" spans="1:19">
      <c r="A21" t="s">
        <v>1189</v>
      </c>
    </row>
    <row r="22" spans="1:19">
      <c r="A22" t="s">
        <v>1190</v>
      </c>
      <c r="B22" t="s">
        <v>1191</v>
      </c>
      <c r="F22">
        <f>TRUNC($B$15*C22/10,2)</f>
        <v>0</v>
      </c>
      <c r="G22">
        <f>TRUNC($C$15*D22/10,2)</f>
        <v>0</v>
      </c>
      <c r="H22">
        <f>TRUNC($D$15*E22/10,2)</f>
        <v>0</v>
      </c>
      <c r="I22">
        <f>TRUNC($B$16*C22/10,2)</f>
        <v>0</v>
      </c>
      <c r="J22">
        <f>TRUNC($C$16*D22/10,2)</f>
        <v>0</v>
      </c>
      <c r="K22">
        <f>TRUNC($D$16*E22/10,2)</f>
        <v>0</v>
      </c>
      <c r="L22">
        <f t="shared" ref="L22:L50" si="0">SUM(F22:K22)</f>
        <v>0</v>
      </c>
      <c r="M22">
        <f>TRUNC(L22*$J$10,2)</f>
        <v>0</v>
      </c>
      <c r="N22">
        <f>TRUNC(M22/8,2)</f>
        <v>0</v>
      </c>
      <c r="O22">
        <v>1400</v>
      </c>
      <c r="P22">
        <f>TRUNC(O22/1000*N22,2)</f>
        <v>0</v>
      </c>
      <c r="Q22" t="s">
        <v>1192</v>
      </c>
    </row>
    <row r="23" spans="1:19">
      <c r="A23" t="s">
        <v>1193</v>
      </c>
      <c r="B23" t="s">
        <v>1191</v>
      </c>
      <c r="F23">
        <f>TRUNC($B$15*C23/10,2)</f>
        <v>0</v>
      </c>
      <c r="G23">
        <f>TRUNC($C$15*D23/10,2)</f>
        <v>0</v>
      </c>
      <c r="H23">
        <f>TRUNC($D$15*E23/10,2)</f>
        <v>0</v>
      </c>
      <c r="I23">
        <f>TRUNC($B$16*C23/10,2)</f>
        <v>0</v>
      </c>
      <c r="J23">
        <f>TRUNC($C$16*D23/10,2)</f>
        <v>0</v>
      </c>
      <c r="K23">
        <f>TRUNC($D$16*E23/10,2)</f>
        <v>0</v>
      </c>
      <c r="L23">
        <f t="shared" si="0"/>
        <v>0</v>
      </c>
      <c r="M23">
        <f>TRUNC(L23*$J$10,2)</f>
        <v>0</v>
      </c>
      <c r="N23">
        <f t="shared" ref="N23:N50" si="1">TRUNC(M23/8,2)</f>
        <v>0</v>
      </c>
      <c r="O23">
        <v>2400</v>
      </c>
      <c r="P23">
        <f t="shared" ref="P23:P42" si="2">TRUNC(O23/1000*N23,2)</f>
        <v>0</v>
      </c>
      <c r="Q23" t="s">
        <v>1194</v>
      </c>
    </row>
    <row r="24" spans="1:19">
      <c r="A24" t="s">
        <v>1195</v>
      </c>
      <c r="B24" t="s">
        <v>1191</v>
      </c>
      <c r="D24">
        <v>0</v>
      </c>
      <c r="E24">
        <v>4</v>
      </c>
      <c r="F24">
        <f>TRUNC($B$15*C24/10,2)</f>
        <v>0</v>
      </c>
      <c r="G24">
        <f>TRUNC($C$15*D24/10,2)</f>
        <v>0</v>
      </c>
      <c r="H24">
        <f>TRUNC($D$15*E24/10,2)</f>
        <v>0.1</v>
      </c>
      <c r="I24">
        <f>TRUNC($B$16*C24/10,2)</f>
        <v>0</v>
      </c>
      <c r="J24">
        <f>TRUNC($C$16*D24/10,2)</f>
        <v>0</v>
      </c>
      <c r="K24">
        <f>TRUNC($D$16*E24/10,2)</f>
        <v>0.08</v>
      </c>
      <c r="L24">
        <f t="shared" si="0"/>
        <v>0.18</v>
      </c>
      <c r="M24">
        <f>TRUNC(L24*$J$10,2)</f>
        <v>261.72000000000003</v>
      </c>
      <c r="N24">
        <f t="shared" si="1"/>
        <v>32.71</v>
      </c>
      <c r="O24">
        <v>1600</v>
      </c>
      <c r="P24">
        <f t="shared" si="2"/>
        <v>52.33</v>
      </c>
      <c r="Q24" t="s">
        <v>1196</v>
      </c>
    </row>
    <row r="25" spans="1:19">
      <c r="A25" t="s">
        <v>1197</v>
      </c>
      <c r="B25" t="s">
        <v>1198</v>
      </c>
    </row>
    <row r="26" spans="1:19">
      <c r="A26" t="s">
        <v>1199</v>
      </c>
      <c r="B26" t="s">
        <v>1191</v>
      </c>
      <c r="D26">
        <v>2</v>
      </c>
      <c r="E26">
        <v>4</v>
      </c>
      <c r="F26">
        <f t="shared" ref="F26:F42" si="3">TRUNC($B$15*C26/10,2)</f>
        <v>0</v>
      </c>
      <c r="G26">
        <f t="shared" ref="G26:G42" si="4">TRUNC($C$15*D26/10,2)</f>
        <v>0.06</v>
      </c>
      <c r="H26">
        <f t="shared" ref="H26:H42" si="5">TRUNC($D$15*E26/10,2)</f>
        <v>0.1</v>
      </c>
      <c r="I26">
        <f t="shared" ref="I26:I42" si="6">TRUNC($B$16*C26/10,2)</f>
        <v>0</v>
      </c>
      <c r="J26">
        <f t="shared" ref="J26:J42" si="7">TRUNC($C$16*D26/10,2)</f>
        <v>0.05</v>
      </c>
      <c r="K26">
        <f t="shared" ref="K26:K42" si="8">TRUNC($D$16*E26/10,2)</f>
        <v>0.08</v>
      </c>
      <c r="L26">
        <f t="shared" si="0"/>
        <v>0.29000000000000004</v>
      </c>
      <c r="M26">
        <f t="shared" ref="M26:M42" si="9">TRUNC(L26*$J$10,2)</f>
        <v>421.66</v>
      </c>
      <c r="N26">
        <f t="shared" si="1"/>
        <v>52.7</v>
      </c>
      <c r="O26">
        <v>1800</v>
      </c>
      <c r="P26">
        <f t="shared" si="2"/>
        <v>94.86</v>
      </c>
      <c r="Q26" t="s">
        <v>1200</v>
      </c>
    </row>
    <row r="27" spans="1:19">
      <c r="A27" t="s">
        <v>1201</v>
      </c>
      <c r="B27" t="s">
        <v>1191</v>
      </c>
      <c r="D27">
        <v>0</v>
      </c>
      <c r="E27">
        <v>10</v>
      </c>
      <c r="F27">
        <f t="shared" si="3"/>
        <v>0</v>
      </c>
      <c r="G27">
        <f t="shared" si="4"/>
        <v>0</v>
      </c>
      <c r="H27">
        <f t="shared" si="5"/>
        <v>0.25</v>
      </c>
      <c r="I27">
        <f t="shared" si="6"/>
        <v>0</v>
      </c>
      <c r="J27">
        <f t="shared" si="7"/>
        <v>0</v>
      </c>
      <c r="K27">
        <f t="shared" si="8"/>
        <v>0.2</v>
      </c>
      <c r="L27">
        <f t="shared" si="0"/>
        <v>0.45</v>
      </c>
      <c r="M27">
        <f t="shared" si="9"/>
        <v>654.29999999999995</v>
      </c>
      <c r="N27">
        <f t="shared" si="1"/>
        <v>81.78</v>
      </c>
      <c r="O27">
        <v>1800</v>
      </c>
      <c r="P27">
        <f t="shared" si="2"/>
        <v>147.19999999999999</v>
      </c>
      <c r="Q27" t="s">
        <v>1200</v>
      </c>
    </row>
    <row r="28" spans="1:19">
      <c r="A28" t="s">
        <v>1202</v>
      </c>
      <c r="B28" t="s">
        <v>1191</v>
      </c>
      <c r="D28">
        <v>20</v>
      </c>
      <c r="E28">
        <v>0</v>
      </c>
      <c r="F28">
        <f t="shared" si="3"/>
        <v>0</v>
      </c>
      <c r="G28">
        <f t="shared" si="4"/>
        <v>0.66</v>
      </c>
      <c r="H28">
        <f t="shared" si="5"/>
        <v>0</v>
      </c>
      <c r="I28">
        <f t="shared" si="6"/>
        <v>0</v>
      </c>
      <c r="J28">
        <f t="shared" si="7"/>
        <v>0.54</v>
      </c>
      <c r="K28">
        <f t="shared" si="8"/>
        <v>0</v>
      </c>
      <c r="L28">
        <f t="shared" si="0"/>
        <v>1.2000000000000002</v>
      </c>
      <c r="M28">
        <f t="shared" si="9"/>
        <v>1744.8</v>
      </c>
      <c r="N28">
        <f t="shared" si="1"/>
        <v>218.1</v>
      </c>
      <c r="O28">
        <v>2400</v>
      </c>
      <c r="P28">
        <f t="shared" si="2"/>
        <v>523.44000000000005</v>
      </c>
      <c r="Q28" t="s">
        <v>1194</v>
      </c>
    </row>
    <row r="29" spans="1:19">
      <c r="A29" t="s">
        <v>1203</v>
      </c>
      <c r="B29" t="s">
        <v>1191</v>
      </c>
      <c r="F29">
        <f t="shared" si="3"/>
        <v>0</v>
      </c>
      <c r="G29">
        <f t="shared" si="4"/>
        <v>0</v>
      </c>
      <c r="H29">
        <f t="shared" si="5"/>
        <v>0</v>
      </c>
      <c r="I29">
        <f t="shared" si="6"/>
        <v>0</v>
      </c>
      <c r="J29">
        <f t="shared" si="7"/>
        <v>0</v>
      </c>
      <c r="K29">
        <f t="shared" si="8"/>
        <v>0</v>
      </c>
      <c r="L29">
        <f t="shared" si="0"/>
        <v>0</v>
      </c>
      <c r="M29">
        <f t="shared" si="9"/>
        <v>0</v>
      </c>
      <c r="N29">
        <f t="shared" si="1"/>
        <v>0</v>
      </c>
      <c r="O29">
        <v>1420</v>
      </c>
      <c r="P29">
        <f t="shared" si="2"/>
        <v>0</v>
      </c>
      <c r="Q29" t="s">
        <v>1204</v>
      </c>
    </row>
    <row r="30" spans="1:19">
      <c r="A30" t="s">
        <v>1205</v>
      </c>
      <c r="B30" t="s">
        <v>1191</v>
      </c>
      <c r="C30">
        <v>8</v>
      </c>
      <c r="D30">
        <v>0</v>
      </c>
      <c r="E30">
        <v>1</v>
      </c>
      <c r="F30">
        <f t="shared" si="3"/>
        <v>0.4</v>
      </c>
      <c r="G30">
        <f t="shared" si="4"/>
        <v>0</v>
      </c>
      <c r="H30">
        <f t="shared" si="5"/>
        <v>0.02</v>
      </c>
      <c r="I30">
        <f t="shared" si="6"/>
        <v>0.32</v>
      </c>
      <c r="J30">
        <f t="shared" si="7"/>
        <v>0</v>
      </c>
      <c r="K30">
        <f t="shared" si="8"/>
        <v>0.02</v>
      </c>
      <c r="L30">
        <f t="shared" si="0"/>
        <v>0.76</v>
      </c>
      <c r="M30">
        <f t="shared" si="9"/>
        <v>1105.04</v>
      </c>
      <c r="N30">
        <f t="shared" si="1"/>
        <v>138.13</v>
      </c>
      <c r="O30">
        <v>2400</v>
      </c>
      <c r="P30">
        <f t="shared" si="2"/>
        <v>331.51</v>
      </c>
      <c r="Q30" t="s">
        <v>1194</v>
      </c>
    </row>
    <row r="31" spans="1:19">
      <c r="A31" t="s">
        <v>1206</v>
      </c>
      <c r="B31" t="s">
        <v>1191</v>
      </c>
      <c r="C31">
        <v>5</v>
      </c>
      <c r="E31">
        <v>1</v>
      </c>
      <c r="F31">
        <f t="shared" si="3"/>
        <v>0.25</v>
      </c>
      <c r="G31">
        <f t="shared" si="4"/>
        <v>0</v>
      </c>
      <c r="H31">
        <f t="shared" si="5"/>
        <v>0.02</v>
      </c>
      <c r="I31">
        <f t="shared" si="6"/>
        <v>0.2</v>
      </c>
      <c r="J31">
        <f t="shared" si="7"/>
        <v>0</v>
      </c>
      <c r="K31">
        <f t="shared" si="8"/>
        <v>0.02</v>
      </c>
      <c r="L31">
        <f t="shared" si="0"/>
        <v>0.49000000000000005</v>
      </c>
      <c r="M31">
        <f t="shared" si="9"/>
        <v>712.46</v>
      </c>
      <c r="N31">
        <f t="shared" si="1"/>
        <v>89.05</v>
      </c>
      <c r="O31">
        <v>2400</v>
      </c>
      <c r="P31">
        <f t="shared" si="2"/>
        <v>213.72</v>
      </c>
      <c r="Q31" t="s">
        <v>1194</v>
      </c>
    </row>
    <row r="32" spans="1:19">
      <c r="A32" t="s">
        <v>1207</v>
      </c>
      <c r="B32" t="s">
        <v>1208</v>
      </c>
      <c r="D32">
        <v>0</v>
      </c>
      <c r="E32">
        <v>7</v>
      </c>
      <c r="F32">
        <f t="shared" si="3"/>
        <v>0</v>
      </c>
      <c r="G32">
        <f t="shared" si="4"/>
        <v>0</v>
      </c>
      <c r="H32">
        <f t="shared" si="5"/>
        <v>0.17</v>
      </c>
      <c r="I32">
        <f t="shared" si="6"/>
        <v>0</v>
      </c>
      <c r="J32">
        <f t="shared" si="7"/>
        <v>0</v>
      </c>
      <c r="K32">
        <f t="shared" si="8"/>
        <v>0.14000000000000001</v>
      </c>
      <c r="L32">
        <f t="shared" si="0"/>
        <v>0.31000000000000005</v>
      </c>
      <c r="M32">
        <f t="shared" si="9"/>
        <v>450.74</v>
      </c>
      <c r="N32">
        <f t="shared" si="1"/>
        <v>56.34</v>
      </c>
      <c r="O32">
        <v>1900</v>
      </c>
      <c r="P32">
        <f>TRUNC((2.98*1000)/1000*N32,2)</f>
        <v>167.89</v>
      </c>
      <c r="Q32" t="s">
        <v>1209</v>
      </c>
      <c r="S32">
        <f>0.24*0.115*0.057*1900</f>
        <v>2.98908</v>
      </c>
    </row>
    <row r="33" spans="1:23" s="293" customFormat="1">
      <c r="A33" s="293" t="s">
        <v>1210</v>
      </c>
      <c r="B33" s="293" t="s">
        <v>1211</v>
      </c>
      <c r="D33" s="293">
        <v>0</v>
      </c>
      <c r="E33" s="293">
        <v>75</v>
      </c>
      <c r="F33" s="293">
        <f t="shared" si="3"/>
        <v>0</v>
      </c>
      <c r="G33" s="293">
        <f t="shared" si="4"/>
        <v>0</v>
      </c>
      <c r="H33" s="293">
        <f t="shared" si="5"/>
        <v>1.87</v>
      </c>
      <c r="I33" s="293">
        <f t="shared" si="6"/>
        <v>0</v>
      </c>
      <c r="J33" s="293">
        <f t="shared" si="7"/>
        <v>0</v>
      </c>
      <c r="K33" s="293">
        <f t="shared" si="8"/>
        <v>1.5</v>
      </c>
      <c r="L33" s="293">
        <f t="shared" si="0"/>
        <v>3.37</v>
      </c>
      <c r="M33" s="293">
        <f>TRUNC(L33*$O$10,2)</f>
        <v>6787.18</v>
      </c>
      <c r="N33" s="293">
        <f t="shared" si="1"/>
        <v>848.39</v>
      </c>
      <c r="O33" s="293">
        <v>1440</v>
      </c>
      <c r="P33" s="293">
        <f>N33</f>
        <v>848.39</v>
      </c>
      <c r="Q33" s="293" t="s">
        <v>1212</v>
      </c>
      <c r="S33" s="293">
        <f>P33+LUL!P37</f>
        <v>1387.19</v>
      </c>
    </row>
    <row r="34" spans="1:23" s="293" customFormat="1">
      <c r="A34" s="293" t="s">
        <v>1213</v>
      </c>
      <c r="B34" s="293" t="s">
        <v>1211</v>
      </c>
      <c r="D34" s="293">
        <v>0</v>
      </c>
      <c r="E34" s="293">
        <v>228</v>
      </c>
      <c r="F34" s="293">
        <f t="shared" si="3"/>
        <v>0</v>
      </c>
      <c r="G34" s="293">
        <f t="shared" si="4"/>
        <v>0</v>
      </c>
      <c r="H34" s="293">
        <f t="shared" si="5"/>
        <v>5.7</v>
      </c>
      <c r="I34" s="293">
        <f t="shared" si="6"/>
        <v>0</v>
      </c>
      <c r="J34" s="293">
        <f t="shared" si="7"/>
        <v>0</v>
      </c>
      <c r="K34" s="293">
        <f t="shared" si="8"/>
        <v>4.5599999999999996</v>
      </c>
      <c r="L34" s="293">
        <f t="shared" si="0"/>
        <v>10.26</v>
      </c>
      <c r="M34" s="293">
        <f>TRUNC(L34*$O$10,2)</f>
        <v>20663.64</v>
      </c>
      <c r="N34" s="293">
        <f t="shared" si="1"/>
        <v>2582.9499999999998</v>
      </c>
      <c r="O34" s="293">
        <v>7850</v>
      </c>
      <c r="P34" s="293">
        <f>N34</f>
        <v>2582.9499999999998</v>
      </c>
      <c r="Q34" s="293" t="s">
        <v>1214</v>
      </c>
      <c r="S34" s="293">
        <f>P34+LUL!P37</f>
        <v>3121.75</v>
      </c>
      <c r="U34" s="293">
        <f>S34/1000*13.6</f>
        <v>42.455799999999996</v>
      </c>
      <c r="V34" s="293">
        <f>S34/1000*18.7</f>
        <v>58.376725</v>
      </c>
      <c r="W34" s="293">
        <f>S34/1000*27.2</f>
        <v>84.911599999999993</v>
      </c>
    </row>
    <row r="35" spans="1:23" s="293" customFormat="1">
      <c r="A35" s="293" t="s">
        <v>1213</v>
      </c>
      <c r="B35" s="293" t="s">
        <v>1211</v>
      </c>
      <c r="D35" s="293">
        <v>0</v>
      </c>
      <c r="E35" s="319">
        <v>75</v>
      </c>
      <c r="F35" s="293">
        <f>TRUNC($B$15*C35/10,2)</f>
        <v>0</v>
      </c>
      <c r="G35" s="293">
        <f>TRUNC($C$15*D35/10,2)</f>
        <v>0</v>
      </c>
      <c r="H35" s="293">
        <f>TRUNC($D$15*E35/10,2)</f>
        <v>1.87</v>
      </c>
      <c r="I35" s="293">
        <f>TRUNC($B$16*C35/10,2)</f>
        <v>0</v>
      </c>
      <c r="J35" s="293">
        <f>TRUNC($C$16*D35/10,2)</f>
        <v>0</v>
      </c>
      <c r="K35" s="293">
        <f>TRUNC($D$16*E35/10,2)</f>
        <v>1.5</v>
      </c>
      <c r="L35" s="293">
        <f>SUM(F35:K35)</f>
        <v>3.37</v>
      </c>
      <c r="M35" s="293">
        <f>TRUNC(L35*$O$10,2)</f>
        <v>6787.18</v>
      </c>
      <c r="N35" s="293">
        <f>TRUNC(M35/8,2)</f>
        <v>848.39</v>
      </c>
      <c r="O35" s="293">
        <v>7850</v>
      </c>
      <c r="P35" s="293">
        <f>N35</f>
        <v>848.39</v>
      </c>
      <c r="Q35" s="293" t="s">
        <v>1214</v>
      </c>
      <c r="S35" s="293">
        <f>P35+LUL!P37</f>
        <v>1387.19</v>
      </c>
    </row>
    <row r="36" spans="1:23" s="293" customFormat="1">
      <c r="A36" s="293" t="s">
        <v>1215</v>
      </c>
      <c r="B36" s="293" t="s">
        <v>1216</v>
      </c>
      <c r="E36" s="293">
        <v>282</v>
      </c>
      <c r="F36" s="293">
        <f t="shared" si="3"/>
        <v>0</v>
      </c>
      <c r="G36" s="293">
        <f t="shared" si="4"/>
        <v>0</v>
      </c>
      <c r="H36" s="293">
        <f t="shared" si="5"/>
        <v>7.05</v>
      </c>
      <c r="I36" s="293">
        <f t="shared" si="6"/>
        <v>0</v>
      </c>
      <c r="J36" s="293">
        <f t="shared" si="7"/>
        <v>0</v>
      </c>
      <c r="K36" s="293">
        <f t="shared" si="8"/>
        <v>5.64</v>
      </c>
      <c r="L36" s="293">
        <f>SUM(F36:K36)</f>
        <v>12.69</v>
      </c>
      <c r="M36" s="293">
        <f>TRUNC(L36*$O$10,2)</f>
        <v>25557.66</v>
      </c>
      <c r="N36" s="293">
        <f t="shared" si="1"/>
        <v>3194.7</v>
      </c>
      <c r="O36" s="293">
        <v>1010</v>
      </c>
      <c r="P36" s="293">
        <f>TRUNC(O36/1000*N36,2)</f>
        <v>3226.64</v>
      </c>
      <c r="Q36" s="293" t="s">
        <v>1217</v>
      </c>
      <c r="S36" s="293">
        <f>P36+LUL!P55</f>
        <v>3546.74</v>
      </c>
    </row>
    <row r="37" spans="1:23">
      <c r="A37" t="s">
        <v>1218</v>
      </c>
      <c r="B37" t="s">
        <v>1211</v>
      </c>
      <c r="F37">
        <f t="shared" si="3"/>
        <v>0</v>
      </c>
      <c r="G37">
        <f t="shared" si="4"/>
        <v>0</v>
      </c>
      <c r="H37">
        <f t="shared" si="5"/>
        <v>0</v>
      </c>
      <c r="I37">
        <f t="shared" si="6"/>
        <v>0</v>
      </c>
      <c r="J37">
        <f t="shared" si="7"/>
        <v>0</v>
      </c>
      <c r="K37">
        <f t="shared" si="8"/>
        <v>0</v>
      </c>
      <c r="L37">
        <f t="shared" si="0"/>
        <v>0</v>
      </c>
      <c r="M37">
        <f t="shared" si="9"/>
        <v>0</v>
      </c>
      <c r="N37">
        <f t="shared" si="1"/>
        <v>0</v>
      </c>
      <c r="O37">
        <v>7850</v>
      </c>
      <c r="P37">
        <f>N37</f>
        <v>0</v>
      </c>
      <c r="Q37" t="s">
        <v>1214</v>
      </c>
    </row>
    <row r="38" spans="1:23">
      <c r="A38" t="s">
        <v>1219</v>
      </c>
      <c r="B38" t="s">
        <v>1191</v>
      </c>
      <c r="C38">
        <v>0</v>
      </c>
      <c r="D38">
        <v>0</v>
      </c>
      <c r="E38">
        <v>0</v>
      </c>
      <c r="F38">
        <f t="shared" si="3"/>
        <v>0</v>
      </c>
      <c r="G38">
        <f t="shared" si="4"/>
        <v>0</v>
      </c>
      <c r="H38">
        <f t="shared" si="5"/>
        <v>0</v>
      </c>
      <c r="I38">
        <f t="shared" si="6"/>
        <v>0</v>
      </c>
      <c r="J38">
        <f t="shared" si="7"/>
        <v>0</v>
      </c>
      <c r="K38">
        <f t="shared" si="8"/>
        <v>0</v>
      </c>
      <c r="L38">
        <f t="shared" si="0"/>
        <v>0</v>
      </c>
      <c r="M38">
        <f t="shared" si="9"/>
        <v>0</v>
      </c>
      <c r="N38">
        <f t="shared" si="1"/>
        <v>0</v>
      </c>
      <c r="O38">
        <v>350</v>
      </c>
      <c r="P38">
        <f t="shared" si="2"/>
        <v>0</v>
      </c>
      <c r="Q38" t="s">
        <v>1220</v>
      </c>
    </row>
    <row r="39" spans="1:23">
      <c r="A39" t="s">
        <v>1221</v>
      </c>
      <c r="B39" t="s">
        <v>1191</v>
      </c>
      <c r="C39">
        <v>0</v>
      </c>
      <c r="D39">
        <v>0</v>
      </c>
      <c r="E39">
        <v>0</v>
      </c>
      <c r="F39">
        <f t="shared" si="3"/>
        <v>0</v>
      </c>
      <c r="G39">
        <f t="shared" si="4"/>
        <v>0</v>
      </c>
      <c r="H39">
        <f t="shared" si="5"/>
        <v>0</v>
      </c>
      <c r="I39">
        <f t="shared" si="6"/>
        <v>0</v>
      </c>
      <c r="J39">
        <f t="shared" si="7"/>
        <v>0</v>
      </c>
      <c r="K39">
        <f t="shared" si="8"/>
        <v>0</v>
      </c>
      <c r="L39">
        <f t="shared" si="0"/>
        <v>0</v>
      </c>
      <c r="M39">
        <f t="shared" si="9"/>
        <v>0</v>
      </c>
      <c r="N39">
        <f t="shared" si="1"/>
        <v>0</v>
      </c>
      <c r="O39">
        <v>850</v>
      </c>
      <c r="P39">
        <f t="shared" si="2"/>
        <v>0</v>
      </c>
      <c r="Q39" t="s">
        <v>1222</v>
      </c>
    </row>
    <row r="40" spans="1:23">
      <c r="A40" t="s">
        <v>1223</v>
      </c>
      <c r="B40" t="s">
        <v>1211</v>
      </c>
      <c r="F40">
        <f t="shared" si="3"/>
        <v>0</v>
      </c>
      <c r="G40">
        <f t="shared" si="4"/>
        <v>0</v>
      </c>
      <c r="H40">
        <f t="shared" si="5"/>
        <v>0</v>
      </c>
      <c r="I40">
        <f t="shared" si="6"/>
        <v>0</v>
      </c>
      <c r="J40">
        <f t="shared" si="7"/>
        <v>0</v>
      </c>
      <c r="K40">
        <f t="shared" si="8"/>
        <v>0</v>
      </c>
      <c r="L40">
        <f t="shared" si="0"/>
        <v>0</v>
      </c>
      <c r="M40">
        <f t="shared" si="9"/>
        <v>0</v>
      </c>
      <c r="N40">
        <f t="shared" si="1"/>
        <v>0</v>
      </c>
      <c r="O40">
        <v>7850</v>
      </c>
      <c r="P40">
        <f>N40</f>
        <v>0</v>
      </c>
      <c r="Q40" t="s">
        <v>1214</v>
      </c>
    </row>
    <row r="41" spans="1:23">
      <c r="A41" t="s">
        <v>1224</v>
      </c>
      <c r="B41" t="s">
        <v>1211</v>
      </c>
      <c r="F41">
        <f t="shared" si="3"/>
        <v>0</v>
      </c>
      <c r="G41">
        <f t="shared" si="4"/>
        <v>0</v>
      </c>
      <c r="H41">
        <f t="shared" si="5"/>
        <v>0</v>
      </c>
      <c r="I41">
        <f t="shared" si="6"/>
        <v>0</v>
      </c>
      <c r="J41">
        <f t="shared" si="7"/>
        <v>0</v>
      </c>
      <c r="K41">
        <f t="shared" si="8"/>
        <v>0</v>
      </c>
      <c r="L41">
        <f t="shared" si="0"/>
        <v>0</v>
      </c>
      <c r="M41">
        <f t="shared" si="9"/>
        <v>0</v>
      </c>
      <c r="N41">
        <f t="shared" si="1"/>
        <v>0</v>
      </c>
      <c r="O41">
        <v>2500</v>
      </c>
      <c r="P41">
        <f>N41</f>
        <v>0</v>
      </c>
      <c r="Q41" t="s">
        <v>1225</v>
      </c>
    </row>
    <row r="42" spans="1:23">
      <c r="A42" t="s">
        <v>1226</v>
      </c>
      <c r="B42" t="s">
        <v>1227</v>
      </c>
      <c r="F42">
        <f t="shared" si="3"/>
        <v>0</v>
      </c>
      <c r="G42">
        <f t="shared" si="4"/>
        <v>0</v>
      </c>
      <c r="H42">
        <f t="shared" si="5"/>
        <v>0</v>
      </c>
      <c r="I42">
        <f t="shared" si="6"/>
        <v>0</v>
      </c>
      <c r="J42">
        <f t="shared" si="7"/>
        <v>0</v>
      </c>
      <c r="K42">
        <f t="shared" si="8"/>
        <v>0</v>
      </c>
      <c r="L42">
        <f t="shared" si="0"/>
        <v>0</v>
      </c>
      <c r="M42">
        <f t="shared" si="9"/>
        <v>0</v>
      </c>
      <c r="N42">
        <f t="shared" si="1"/>
        <v>0</v>
      </c>
      <c r="P42">
        <f t="shared" si="2"/>
        <v>0</v>
      </c>
    </row>
    <row r="43" spans="1:23">
      <c r="A43" t="s">
        <v>1228</v>
      </c>
    </row>
    <row r="44" spans="1:23">
      <c r="A44" t="s">
        <v>1229</v>
      </c>
      <c r="B44" t="s">
        <v>1230</v>
      </c>
      <c r="D44">
        <v>30</v>
      </c>
      <c r="E44">
        <v>70</v>
      </c>
      <c r="F44">
        <f t="shared" ref="F44:F50" si="10">TRUNC($B$15*C44/10,2)</f>
        <v>0</v>
      </c>
      <c r="G44">
        <f t="shared" ref="G44:G50" si="11">TRUNC($C$15*D44/10,2)</f>
        <v>0.99</v>
      </c>
      <c r="H44">
        <f t="shared" ref="H44:H50" si="12">TRUNC($D$15*E44/10,2)</f>
        <v>1.75</v>
      </c>
      <c r="I44">
        <f t="shared" ref="I44:I50" si="13">TRUNC($B$16*C44/10,2)</f>
        <v>0</v>
      </c>
      <c r="J44">
        <f t="shared" ref="J44:J50" si="14">TRUNC($C$16*D44/10,2)</f>
        <v>0.81</v>
      </c>
      <c r="K44">
        <f t="shared" ref="K44:K50" si="15">TRUNC($D$16*E44/10,2)</f>
        <v>1.4</v>
      </c>
      <c r="L44">
        <f t="shared" si="0"/>
        <v>4.95</v>
      </c>
      <c r="M44">
        <f t="shared" ref="M44:M50" si="16">TRUNC(L44*$J$10,2)</f>
        <v>7197.3</v>
      </c>
      <c r="N44">
        <f t="shared" si="1"/>
        <v>899.66</v>
      </c>
      <c r="P44">
        <f>TRUNC(T44/1000*N44,2)</f>
        <v>706.23</v>
      </c>
      <c r="Q44" t="s">
        <v>1231</v>
      </c>
      <c r="R44" t="s">
        <v>1232</v>
      </c>
      <c r="S44" t="s">
        <v>1233</v>
      </c>
      <c r="T44">
        <f>3.14/4*(1.1^2-0.9^2)*2500</f>
        <v>785.00000000000023</v>
      </c>
    </row>
    <row r="45" spans="1:23">
      <c r="A45" t="s">
        <v>1234</v>
      </c>
      <c r="B45" t="s">
        <v>1230</v>
      </c>
      <c r="D45">
        <v>30</v>
      </c>
      <c r="E45">
        <v>70</v>
      </c>
      <c r="F45">
        <f t="shared" si="10"/>
        <v>0</v>
      </c>
      <c r="G45">
        <f t="shared" si="11"/>
        <v>0.99</v>
      </c>
      <c r="H45">
        <f t="shared" si="12"/>
        <v>1.75</v>
      </c>
      <c r="I45">
        <f t="shared" si="13"/>
        <v>0</v>
      </c>
      <c r="J45">
        <f t="shared" si="14"/>
        <v>0.81</v>
      </c>
      <c r="K45">
        <f t="shared" si="15"/>
        <v>1.4</v>
      </c>
      <c r="L45">
        <f t="shared" si="0"/>
        <v>4.95</v>
      </c>
      <c r="M45">
        <f t="shared" si="16"/>
        <v>7197.3</v>
      </c>
      <c r="N45">
        <f t="shared" si="1"/>
        <v>899.66</v>
      </c>
      <c r="P45">
        <f>TRUNC(T45/1000*N45,2)</f>
        <v>600.29</v>
      </c>
      <c r="Q45" t="s">
        <v>1235</v>
      </c>
      <c r="R45" t="s">
        <v>1232</v>
      </c>
      <c r="S45" t="s">
        <v>1236</v>
      </c>
      <c r="T45">
        <f>3.14/4*(0.95^2-0.75^2)*2500</f>
        <v>667.24999999999989</v>
      </c>
    </row>
    <row r="46" spans="1:23">
      <c r="A46" t="s">
        <v>1237</v>
      </c>
      <c r="B46" t="s">
        <v>1230</v>
      </c>
      <c r="D46">
        <v>30</v>
      </c>
      <c r="E46">
        <v>70</v>
      </c>
      <c r="F46">
        <f t="shared" si="10"/>
        <v>0</v>
      </c>
      <c r="G46">
        <f t="shared" si="11"/>
        <v>0.99</v>
      </c>
      <c r="H46">
        <f t="shared" si="12"/>
        <v>1.75</v>
      </c>
      <c r="I46">
        <f t="shared" si="13"/>
        <v>0</v>
      </c>
      <c r="J46">
        <f t="shared" si="14"/>
        <v>0.81</v>
      </c>
      <c r="K46">
        <f t="shared" si="15"/>
        <v>1.4</v>
      </c>
      <c r="L46">
        <f t="shared" si="0"/>
        <v>4.95</v>
      </c>
      <c r="M46">
        <f t="shared" si="16"/>
        <v>7197.3</v>
      </c>
      <c r="N46">
        <f t="shared" si="1"/>
        <v>899.66</v>
      </c>
      <c r="P46">
        <f>TRUNC(T46/1000*N46,2)</f>
        <v>494.36</v>
      </c>
      <c r="Q46" t="s">
        <v>1238</v>
      </c>
      <c r="R46" t="s">
        <v>1232</v>
      </c>
      <c r="S46" t="s">
        <v>1239</v>
      </c>
      <c r="T46">
        <f>3.14/4*(0.8^2-0.6^2)*2500</f>
        <v>549.50000000000023</v>
      </c>
    </row>
    <row r="47" spans="1:23">
      <c r="A47" t="s">
        <v>1240</v>
      </c>
      <c r="B47" t="s">
        <v>1230</v>
      </c>
      <c r="D47">
        <v>30</v>
      </c>
      <c r="E47">
        <v>70</v>
      </c>
      <c r="F47">
        <f t="shared" si="10"/>
        <v>0</v>
      </c>
      <c r="G47">
        <f t="shared" si="11"/>
        <v>0.99</v>
      </c>
      <c r="H47">
        <f t="shared" si="12"/>
        <v>1.75</v>
      </c>
      <c r="I47">
        <f t="shared" si="13"/>
        <v>0</v>
      </c>
      <c r="J47">
        <f t="shared" si="14"/>
        <v>0.81</v>
      </c>
      <c r="K47">
        <f t="shared" si="15"/>
        <v>1.4</v>
      </c>
      <c r="L47">
        <f>SUM(F47:K47)</f>
        <v>4.95</v>
      </c>
      <c r="M47">
        <f t="shared" si="16"/>
        <v>7197.3</v>
      </c>
      <c r="N47">
        <f t="shared" si="1"/>
        <v>899.66</v>
      </c>
      <c r="P47">
        <f>TRUNC(T47/1000*N47,2)</f>
        <v>388.42</v>
      </c>
      <c r="Q47" t="s">
        <v>1241</v>
      </c>
      <c r="R47" t="s">
        <v>1232</v>
      </c>
      <c r="S47" t="s">
        <v>1242</v>
      </c>
      <c r="T47">
        <f>3.14/4*(0.65^2-0.45^2)*2500</f>
        <v>431.75000000000006</v>
      </c>
    </row>
    <row r="48" spans="1:23">
      <c r="A48" t="s">
        <v>1243</v>
      </c>
      <c r="B48" t="s">
        <v>1230</v>
      </c>
      <c r="D48">
        <v>30</v>
      </c>
      <c r="E48">
        <v>70</v>
      </c>
      <c r="F48">
        <f t="shared" si="10"/>
        <v>0</v>
      </c>
      <c r="G48">
        <f t="shared" si="11"/>
        <v>0.99</v>
      </c>
      <c r="H48">
        <f t="shared" si="12"/>
        <v>1.75</v>
      </c>
      <c r="I48">
        <f t="shared" si="13"/>
        <v>0</v>
      </c>
      <c r="J48">
        <f t="shared" si="14"/>
        <v>0.81</v>
      </c>
      <c r="K48">
        <f t="shared" si="15"/>
        <v>1.4</v>
      </c>
      <c r="L48">
        <f>SUM(F48:K48)</f>
        <v>4.95</v>
      </c>
      <c r="M48">
        <f t="shared" si="16"/>
        <v>7197.3</v>
      </c>
      <c r="N48">
        <f t="shared" si="1"/>
        <v>899.66</v>
      </c>
      <c r="P48">
        <f>TRUNC(T48/1000*N48,2)</f>
        <v>282.49</v>
      </c>
      <c r="Q48" t="s">
        <v>1244</v>
      </c>
      <c r="R48" t="s">
        <v>1232</v>
      </c>
      <c r="S48" t="s">
        <v>1245</v>
      </c>
      <c r="T48">
        <f>3.14/4*(0.5^2-0.3^2)*2500</f>
        <v>314.00000000000006</v>
      </c>
    </row>
    <row r="49" spans="1:17">
      <c r="A49" t="s">
        <v>1246</v>
      </c>
      <c r="B49" t="s">
        <v>1216</v>
      </c>
      <c r="C49">
        <v>1</v>
      </c>
      <c r="D49">
        <v>0</v>
      </c>
      <c r="E49">
        <v>0</v>
      </c>
      <c r="F49">
        <f t="shared" si="10"/>
        <v>0.05</v>
      </c>
      <c r="G49">
        <f t="shared" si="11"/>
        <v>0</v>
      </c>
      <c r="H49">
        <f t="shared" si="12"/>
        <v>0</v>
      </c>
      <c r="I49">
        <f t="shared" si="13"/>
        <v>0.04</v>
      </c>
      <c r="J49">
        <f t="shared" si="14"/>
        <v>0</v>
      </c>
      <c r="K49">
        <f t="shared" si="15"/>
        <v>0</v>
      </c>
      <c r="L49">
        <f t="shared" si="0"/>
        <v>0.09</v>
      </c>
      <c r="M49">
        <f t="shared" si="16"/>
        <v>130.86000000000001</v>
      </c>
      <c r="N49">
        <f t="shared" si="1"/>
        <v>16.350000000000001</v>
      </c>
      <c r="O49">
        <v>1000</v>
      </c>
      <c r="P49">
        <f>TRUNC((1*1000)/1000*N49,2)</f>
        <v>16.350000000000001</v>
      </c>
      <c r="Q49" t="s">
        <v>1247</v>
      </c>
    </row>
    <row r="50" spans="1:17">
      <c r="A50" t="s">
        <v>1248</v>
      </c>
      <c r="B50" t="s">
        <v>1216</v>
      </c>
      <c r="C50">
        <v>4</v>
      </c>
      <c r="D50">
        <v>0</v>
      </c>
      <c r="E50">
        <v>0</v>
      </c>
      <c r="F50">
        <f t="shared" si="10"/>
        <v>0.2</v>
      </c>
      <c r="G50">
        <f t="shared" si="11"/>
        <v>0</v>
      </c>
      <c r="H50">
        <f t="shared" si="12"/>
        <v>0</v>
      </c>
      <c r="I50">
        <f t="shared" si="13"/>
        <v>0.16</v>
      </c>
      <c r="J50">
        <f t="shared" si="14"/>
        <v>0</v>
      </c>
      <c r="K50">
        <f t="shared" si="15"/>
        <v>0</v>
      </c>
      <c r="L50">
        <f t="shared" si="0"/>
        <v>0.36</v>
      </c>
      <c r="M50">
        <f t="shared" si="16"/>
        <v>523.44000000000005</v>
      </c>
      <c r="N50">
        <f t="shared" si="1"/>
        <v>65.430000000000007</v>
      </c>
      <c r="O50">
        <v>720</v>
      </c>
      <c r="P50">
        <f>TRUNC((0.77*1000)/1000*N50,2)</f>
        <v>50.38</v>
      </c>
      <c r="Q50" t="s">
        <v>1249</v>
      </c>
    </row>
    <row r="53" spans="1:17">
      <c r="A53" t="s">
        <v>1250</v>
      </c>
    </row>
    <row r="54" spans="1:17">
      <c r="A54" t="s">
        <v>1251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76"/>
  <sheetViews>
    <sheetView showZeros="0" view="pageBreakPreview" topLeftCell="A27" zoomScale="115" zoomScaleSheetLayoutView="115" workbookViewId="0">
      <selection activeCell="G31" sqref="G31"/>
    </sheetView>
  </sheetViews>
  <sheetFormatPr defaultColWidth="9.140625" defaultRowHeight="14.85" customHeight="1"/>
  <cols>
    <col min="1" max="1" width="5.7109375" style="16" customWidth="1"/>
    <col min="2" max="2" width="29" style="372" customWidth="1"/>
    <col min="3" max="3" width="5.85546875" style="14" customWidth="1"/>
    <col min="4" max="4" width="10" style="15" customWidth="1"/>
    <col min="5" max="6" width="10.5703125" style="15" customWidth="1"/>
    <col min="7" max="7" width="11.28515625" style="15" customWidth="1"/>
    <col min="8" max="8" width="11" style="15" customWidth="1"/>
    <col min="9" max="9" width="11" style="15" bestFit="1" customWidth="1"/>
    <col min="10" max="10" width="9.5703125" style="15" customWidth="1"/>
    <col min="11" max="16384" width="9.140625" style="15"/>
  </cols>
  <sheetData>
    <row r="1" spans="1:10" ht="21.75" hidden="1" customHeight="1">
      <c r="A1" s="22"/>
      <c r="B1" s="370" t="s">
        <v>305</v>
      </c>
      <c r="C1" s="24"/>
      <c r="D1" s="25"/>
      <c r="E1" s="25"/>
      <c r="F1" s="25"/>
      <c r="G1" s="25"/>
      <c r="H1" s="25"/>
      <c r="I1" s="25"/>
      <c r="J1" s="25"/>
    </row>
    <row r="2" spans="1:10" ht="20.100000000000001" hidden="1" customHeight="1">
      <c r="A2" s="803" t="s">
        <v>8</v>
      </c>
      <c r="B2" s="804" t="s">
        <v>55</v>
      </c>
      <c r="C2" s="803" t="s">
        <v>5</v>
      </c>
      <c r="D2" s="803" t="s">
        <v>322</v>
      </c>
      <c r="E2" s="803"/>
      <c r="F2" s="803"/>
      <c r="G2" s="803"/>
      <c r="H2" s="803"/>
      <c r="I2" s="803"/>
      <c r="J2" s="796" t="s">
        <v>10</v>
      </c>
    </row>
    <row r="3" spans="1:10" ht="20.100000000000001" hidden="1" customHeight="1">
      <c r="A3" s="803"/>
      <c r="B3" s="804"/>
      <c r="C3" s="803"/>
      <c r="D3" s="17" t="s">
        <v>56</v>
      </c>
      <c r="E3" s="17" t="s">
        <v>57</v>
      </c>
      <c r="F3" s="17" t="s">
        <v>58</v>
      </c>
      <c r="G3" s="17" t="s">
        <v>59</v>
      </c>
      <c r="H3" s="17" t="s">
        <v>60</v>
      </c>
      <c r="I3" s="17" t="s">
        <v>62</v>
      </c>
      <c r="J3" s="796"/>
    </row>
    <row r="4" spans="1:10" ht="20.100000000000001" hidden="1" customHeight="1">
      <c r="A4" s="19">
        <v>1</v>
      </c>
      <c r="B4" s="371" t="s">
        <v>65</v>
      </c>
      <c r="C4" s="21" t="s">
        <v>75</v>
      </c>
      <c r="D4" s="26">
        <v>42</v>
      </c>
      <c r="E4" s="26">
        <v>66</v>
      </c>
      <c r="F4" s="26">
        <v>105</v>
      </c>
      <c r="G4" s="26">
        <v>160</v>
      </c>
      <c r="H4" s="26">
        <v>220</v>
      </c>
      <c r="I4" s="26">
        <v>335</v>
      </c>
      <c r="J4" s="27"/>
    </row>
    <row r="5" spans="1:10" ht="20.100000000000001" hidden="1" customHeight="1">
      <c r="A5" s="19">
        <f>A4+1</f>
        <v>2</v>
      </c>
      <c r="B5" s="371" t="s">
        <v>66</v>
      </c>
      <c r="C5" s="21" t="s">
        <v>75</v>
      </c>
      <c r="D5" s="26">
        <v>38</v>
      </c>
      <c r="E5" s="26">
        <v>60</v>
      </c>
      <c r="F5" s="26">
        <v>75</v>
      </c>
      <c r="G5" s="26">
        <v>117</v>
      </c>
      <c r="H5" s="26">
        <v>157</v>
      </c>
      <c r="I5" s="26">
        <v>244</v>
      </c>
      <c r="J5" s="27"/>
    </row>
    <row r="6" spans="1:10" ht="20.100000000000001" hidden="1" customHeight="1">
      <c r="A6" s="19">
        <f>A5+1</f>
        <v>3</v>
      </c>
      <c r="B6" s="371" t="s">
        <v>67</v>
      </c>
      <c r="C6" s="21" t="s">
        <v>75</v>
      </c>
      <c r="D6" s="26">
        <v>113</v>
      </c>
      <c r="E6" s="26">
        <v>157</v>
      </c>
      <c r="F6" s="26">
        <v>209</v>
      </c>
      <c r="G6" s="26">
        <v>307</v>
      </c>
      <c r="H6" s="26">
        <v>406</v>
      </c>
      <c r="I6" s="26">
        <v>565</v>
      </c>
      <c r="J6" s="27"/>
    </row>
    <row r="7" spans="1:10" ht="20.100000000000001" hidden="1" customHeight="1">
      <c r="A7" s="19">
        <f>A6+1</f>
        <v>4</v>
      </c>
      <c r="B7" s="371" t="s">
        <v>40</v>
      </c>
      <c r="C7" s="21" t="s">
        <v>75</v>
      </c>
      <c r="D7" s="26">
        <v>47</v>
      </c>
      <c r="E7" s="26">
        <v>67</v>
      </c>
      <c r="F7" s="26">
        <v>96</v>
      </c>
      <c r="G7" s="26">
        <v>154</v>
      </c>
      <c r="H7" s="26">
        <v>191</v>
      </c>
      <c r="I7" s="26">
        <v>284</v>
      </c>
      <c r="J7" s="27"/>
    </row>
    <row r="8" spans="1:10" ht="20.100000000000001" hidden="1" customHeight="1">
      <c r="A8" s="28">
        <v>4.0999999999999996</v>
      </c>
      <c r="B8" s="371" t="s">
        <v>79</v>
      </c>
      <c r="C8" s="21" t="s">
        <v>75</v>
      </c>
      <c r="D8" s="26">
        <v>30.8</v>
      </c>
      <c r="E8" s="26">
        <v>39</v>
      </c>
      <c r="F8" s="26">
        <v>55.7</v>
      </c>
      <c r="G8" s="26">
        <v>77.7</v>
      </c>
      <c r="H8" s="26">
        <v>89.4</v>
      </c>
      <c r="I8" s="26">
        <v>123.6</v>
      </c>
      <c r="J8" s="27"/>
    </row>
    <row r="9" spans="1:10" ht="20.100000000000001" hidden="1" customHeight="1">
      <c r="A9" s="28">
        <f t="shared" ref="A9:A14" si="0">A8+0.1</f>
        <v>4.1999999999999993</v>
      </c>
      <c r="B9" s="371" t="s">
        <v>80</v>
      </c>
      <c r="C9" s="21" t="s">
        <v>75</v>
      </c>
      <c r="D9" s="26">
        <v>46.2</v>
      </c>
      <c r="E9" s="26">
        <v>68.5</v>
      </c>
      <c r="F9" s="26">
        <v>89.6</v>
      </c>
      <c r="G9" s="26">
        <v>116.5</v>
      </c>
      <c r="H9" s="26">
        <v>134.1</v>
      </c>
      <c r="I9" s="26">
        <v>185.3</v>
      </c>
      <c r="J9" s="27"/>
    </row>
    <row r="10" spans="1:10" ht="20.100000000000001" hidden="1" customHeight="1">
      <c r="A10" s="28">
        <f t="shared" si="0"/>
        <v>4.2999999999999989</v>
      </c>
      <c r="B10" s="371" t="s">
        <v>81</v>
      </c>
      <c r="C10" s="21" t="s">
        <v>75</v>
      </c>
      <c r="D10" s="26">
        <v>61.5</v>
      </c>
      <c r="E10" s="26">
        <v>78</v>
      </c>
      <c r="F10" s="26">
        <v>119.4</v>
      </c>
      <c r="G10" s="26">
        <v>155.30000000000001</v>
      </c>
      <c r="H10" s="26">
        <v>173.8</v>
      </c>
      <c r="I10" s="26">
        <v>247.1</v>
      </c>
      <c r="J10" s="27"/>
    </row>
    <row r="11" spans="1:10" ht="20.100000000000001" hidden="1" customHeight="1">
      <c r="A11" s="28">
        <f t="shared" si="0"/>
        <v>4.3999999999999986</v>
      </c>
      <c r="B11" s="371" t="s">
        <v>82</v>
      </c>
      <c r="C11" s="21" t="s">
        <v>75</v>
      </c>
      <c r="D11" s="26">
        <v>92.3</v>
      </c>
      <c r="E11" s="26">
        <v>117</v>
      </c>
      <c r="F11" s="26">
        <v>179.1</v>
      </c>
      <c r="G11" s="26">
        <v>232.5</v>
      </c>
      <c r="H11" s="26">
        <v>268.2</v>
      </c>
      <c r="I11" s="26">
        <v>370.6</v>
      </c>
      <c r="J11" s="27"/>
    </row>
    <row r="12" spans="1:10" ht="20.100000000000001" hidden="1" customHeight="1">
      <c r="A12" s="28">
        <f t="shared" si="0"/>
        <v>4.4999999999999982</v>
      </c>
      <c r="B12" s="371" t="s">
        <v>83</v>
      </c>
      <c r="C12" s="21" t="s">
        <v>75</v>
      </c>
      <c r="D12" s="26">
        <v>138.4</v>
      </c>
      <c r="E12" s="26">
        <v>175.5</v>
      </c>
      <c r="F12" s="26">
        <v>268.7</v>
      </c>
      <c r="G12" s="26">
        <v>349.3</v>
      </c>
      <c r="H12" s="26">
        <v>402.3</v>
      </c>
      <c r="I12" s="26">
        <v>555.9</v>
      </c>
      <c r="J12" s="27"/>
    </row>
    <row r="13" spans="1:10" ht="20.100000000000001" hidden="1" customHeight="1">
      <c r="A13" s="28">
        <f t="shared" si="0"/>
        <v>4.5999999999999979</v>
      </c>
      <c r="B13" s="371" t="s">
        <v>84</v>
      </c>
      <c r="C13" s="21" t="s">
        <v>75</v>
      </c>
      <c r="D13" s="26">
        <v>184.5</v>
      </c>
      <c r="E13" s="26">
        <v>234</v>
      </c>
      <c r="F13" s="26">
        <v>368.2</v>
      </c>
      <c r="G13" s="26">
        <v>485.8</v>
      </c>
      <c r="H13" s="26">
        <v>536.4</v>
      </c>
      <c r="I13" s="26">
        <v>741.2</v>
      </c>
      <c r="J13" s="27"/>
    </row>
    <row r="14" spans="1:10" ht="20.100000000000001" hidden="1" customHeight="1">
      <c r="A14" s="28">
        <f t="shared" si="0"/>
        <v>4.6999999999999975</v>
      </c>
      <c r="B14" s="371" t="s">
        <v>85</v>
      </c>
      <c r="C14" s="21" t="s">
        <v>75</v>
      </c>
      <c r="D14" s="26">
        <v>276.7</v>
      </c>
      <c r="E14" s="26">
        <v>351</v>
      </c>
      <c r="F14" s="26">
        <v>537.29999999999995</v>
      </c>
      <c r="G14" s="26">
        <v>698.6</v>
      </c>
      <c r="H14" s="26">
        <v>804.8</v>
      </c>
      <c r="I14" s="26">
        <v>1111.7</v>
      </c>
      <c r="J14" s="27"/>
    </row>
    <row r="15" spans="1:10" ht="20.100000000000001" hidden="1" customHeight="1">
      <c r="A15" s="19">
        <v>5</v>
      </c>
      <c r="B15" s="371" t="s">
        <v>68</v>
      </c>
      <c r="C15" s="21" t="s">
        <v>75</v>
      </c>
      <c r="D15" s="26">
        <v>246</v>
      </c>
      <c r="E15" s="26">
        <v>493</v>
      </c>
      <c r="F15" s="26">
        <v>577</v>
      </c>
      <c r="G15" s="26">
        <v>763</v>
      </c>
      <c r="H15" s="26">
        <v>1141</v>
      </c>
      <c r="I15" s="26">
        <v>1240</v>
      </c>
      <c r="J15" s="27"/>
    </row>
    <row r="16" spans="1:10" ht="20.100000000000001" hidden="1" customHeight="1">
      <c r="A16" s="19">
        <v>6</v>
      </c>
      <c r="B16" s="371" t="s">
        <v>69</v>
      </c>
      <c r="C16" s="21" t="s">
        <v>75</v>
      </c>
      <c r="D16" s="26"/>
      <c r="E16" s="26"/>
      <c r="F16" s="26"/>
      <c r="G16" s="26"/>
      <c r="H16" s="26"/>
      <c r="I16" s="26">
        <v>1196</v>
      </c>
      <c r="J16" s="27"/>
    </row>
    <row r="17" spans="1:10" ht="20.100000000000001" hidden="1" customHeight="1">
      <c r="A17" s="19">
        <v>7</v>
      </c>
      <c r="B17" s="371" t="s">
        <v>70</v>
      </c>
      <c r="C17" s="21" t="s">
        <v>75</v>
      </c>
      <c r="D17" s="26"/>
      <c r="E17" s="26"/>
      <c r="F17" s="26"/>
      <c r="G17" s="26"/>
      <c r="H17" s="26"/>
      <c r="I17" s="26">
        <v>1196</v>
      </c>
      <c r="J17" s="27"/>
    </row>
    <row r="18" spans="1:10" ht="20.100000000000001" hidden="1" customHeight="1">
      <c r="A18" s="19">
        <v>8</v>
      </c>
      <c r="B18" s="371" t="s">
        <v>78</v>
      </c>
      <c r="C18" s="21" t="s">
        <v>75</v>
      </c>
      <c r="D18" s="26"/>
      <c r="E18" s="26"/>
      <c r="F18" s="26"/>
      <c r="G18" s="26"/>
      <c r="H18" s="26"/>
      <c r="I18" s="26">
        <v>1281</v>
      </c>
      <c r="J18" s="27"/>
    </row>
    <row r="19" spans="1:10" ht="20.100000000000001" hidden="1" customHeight="1">
      <c r="A19" s="19">
        <v>9</v>
      </c>
      <c r="B19" s="371" t="s">
        <v>309</v>
      </c>
      <c r="C19" s="21" t="s">
        <v>75</v>
      </c>
      <c r="D19" s="26">
        <v>66</v>
      </c>
      <c r="E19" s="26">
        <v>103</v>
      </c>
      <c r="F19" s="26">
        <v>139</v>
      </c>
      <c r="G19" s="26">
        <v>219</v>
      </c>
      <c r="H19" s="26">
        <v>267</v>
      </c>
      <c r="I19" s="26">
        <v>418</v>
      </c>
      <c r="J19" s="27"/>
    </row>
    <row r="20" spans="1:10" ht="20.100000000000001" hidden="1" customHeight="1">
      <c r="A20" s="19">
        <v>10</v>
      </c>
      <c r="B20" s="371" t="s">
        <v>71</v>
      </c>
      <c r="C20" s="21" t="s">
        <v>75</v>
      </c>
      <c r="D20" s="26">
        <v>17</v>
      </c>
      <c r="E20" s="26">
        <v>29</v>
      </c>
      <c r="F20" s="26">
        <v>37</v>
      </c>
      <c r="G20" s="26">
        <v>66</v>
      </c>
      <c r="H20" s="26">
        <v>77</v>
      </c>
      <c r="I20" s="26">
        <v>97</v>
      </c>
      <c r="J20" s="27"/>
    </row>
    <row r="21" spans="1:10" ht="20.100000000000001" hidden="1" customHeight="1">
      <c r="A21" s="19">
        <v>11</v>
      </c>
      <c r="B21" s="371" t="s">
        <v>72</v>
      </c>
      <c r="C21" s="21" t="s">
        <v>75</v>
      </c>
      <c r="D21" s="26">
        <v>737</v>
      </c>
      <c r="E21" s="26">
        <v>1018</v>
      </c>
      <c r="F21" s="26">
        <v>1630</v>
      </c>
      <c r="G21" s="26">
        <v>2219</v>
      </c>
      <c r="H21" s="26">
        <v>2777</v>
      </c>
      <c r="I21" s="26">
        <v>4748</v>
      </c>
      <c r="J21" s="27"/>
    </row>
    <row r="22" spans="1:10" ht="20.100000000000001" hidden="1" customHeight="1">
      <c r="A22" s="19">
        <v>12</v>
      </c>
      <c r="B22" s="371" t="s">
        <v>73</v>
      </c>
      <c r="C22" s="21" t="s">
        <v>75</v>
      </c>
      <c r="D22" s="26">
        <v>673</v>
      </c>
      <c r="E22" s="26">
        <v>1004</v>
      </c>
      <c r="F22" s="26">
        <v>1513</v>
      </c>
      <c r="G22" s="26">
        <v>2712</v>
      </c>
      <c r="H22" s="26">
        <v>3354</v>
      </c>
      <c r="I22" s="26">
        <v>5095</v>
      </c>
      <c r="J22" s="27"/>
    </row>
    <row r="23" spans="1:10" ht="20.100000000000001" hidden="1" customHeight="1">
      <c r="A23" s="19">
        <v>13</v>
      </c>
      <c r="B23" s="371" t="s">
        <v>76</v>
      </c>
      <c r="C23" s="21" t="s">
        <v>75</v>
      </c>
      <c r="D23" s="26"/>
      <c r="E23" s="26"/>
      <c r="F23" s="26"/>
      <c r="G23" s="26"/>
      <c r="H23" s="26">
        <v>3358</v>
      </c>
      <c r="I23" s="26">
        <v>5100</v>
      </c>
      <c r="J23" s="27"/>
    </row>
    <row r="24" spans="1:10" ht="20.100000000000001" hidden="1" customHeight="1">
      <c r="A24" s="19">
        <v>14</v>
      </c>
      <c r="B24" s="371" t="s">
        <v>74</v>
      </c>
      <c r="C24" s="21" t="s">
        <v>75</v>
      </c>
      <c r="D24" s="26">
        <v>2777</v>
      </c>
      <c r="E24" s="26">
        <v>3550</v>
      </c>
      <c r="F24" s="26">
        <v>4372</v>
      </c>
      <c r="G24" s="26">
        <v>9363</v>
      </c>
      <c r="H24" s="26">
        <v>13411</v>
      </c>
      <c r="I24" s="26">
        <v>21245</v>
      </c>
      <c r="J24" s="27"/>
    </row>
    <row r="25" spans="1:10" ht="20.100000000000001" hidden="1" customHeight="1">
      <c r="A25" s="19">
        <v>15</v>
      </c>
      <c r="B25" s="371" t="s">
        <v>77</v>
      </c>
      <c r="C25" s="21" t="s">
        <v>75</v>
      </c>
      <c r="D25" s="26">
        <v>3008</v>
      </c>
      <c r="E25" s="26">
        <v>3614</v>
      </c>
      <c r="F25" s="26"/>
      <c r="G25" s="26"/>
      <c r="H25" s="26"/>
      <c r="I25" s="26"/>
      <c r="J25" s="27"/>
    </row>
    <row r="26" spans="1:10" ht="14.85" hidden="1" customHeight="1"/>
    <row r="28" spans="1:10" ht="20.100000000000001" customHeight="1">
      <c r="A28" s="594" t="s">
        <v>1480</v>
      </c>
      <c r="B28" s="802" t="s">
        <v>1876</v>
      </c>
      <c r="C28" s="802"/>
      <c r="D28" s="802"/>
      <c r="E28" s="802"/>
      <c r="F28" s="802"/>
      <c r="G28" s="802"/>
      <c r="H28" s="802"/>
      <c r="I28" s="802"/>
      <c r="J28" s="802"/>
    </row>
    <row r="29" spans="1:10" ht="20.100000000000001" customHeight="1">
      <c r="A29" s="797" t="s">
        <v>8</v>
      </c>
      <c r="B29" s="805" t="s">
        <v>1860</v>
      </c>
      <c r="C29" s="797" t="s">
        <v>5</v>
      </c>
      <c r="D29" s="806" t="str">
        <f>'Mat-Fitt'!D29:T29</f>
        <v xml:space="preserve">स्वीकृत जिल्ला दररेट २०८१/८२ </v>
      </c>
      <c r="E29" s="806"/>
      <c r="F29" s="806"/>
      <c r="G29" s="806"/>
      <c r="H29" s="806"/>
      <c r="I29" s="806"/>
      <c r="J29" s="798" t="s">
        <v>10</v>
      </c>
    </row>
    <row r="30" spans="1:10" ht="20.100000000000001" customHeight="1">
      <c r="A30" s="797"/>
      <c r="B30" s="805"/>
      <c r="C30" s="797"/>
      <c r="D30" s="543" t="str">
        <f>'Mat-Fitt'!E30</f>
        <v>१/२"</v>
      </c>
      <c r="E30" s="543" t="s">
        <v>1848</v>
      </c>
      <c r="F30" s="543" t="s">
        <v>1849</v>
      </c>
      <c r="G30" s="543" t="s">
        <v>1850</v>
      </c>
      <c r="H30" s="543" t="s">
        <v>1851</v>
      </c>
      <c r="I30" s="543" t="s">
        <v>1852</v>
      </c>
      <c r="J30" s="798"/>
    </row>
    <row r="31" spans="1:10" ht="14.25">
      <c r="A31" s="19">
        <v>1</v>
      </c>
      <c r="B31" s="373" t="s">
        <v>482</v>
      </c>
      <c r="C31" s="21" t="s">
        <v>1877</v>
      </c>
      <c r="D31" s="26">
        <v>226</v>
      </c>
      <c r="E31" s="26">
        <v>353</v>
      </c>
      <c r="F31" s="26">
        <v>517</v>
      </c>
      <c r="G31" s="26">
        <v>769</v>
      </c>
      <c r="H31" s="26">
        <v>1073</v>
      </c>
      <c r="I31" s="26">
        <v>1808</v>
      </c>
      <c r="J31" s="27"/>
    </row>
    <row r="32" spans="1:10" ht="15.75">
      <c r="A32" s="19">
        <f>A31+1</f>
        <v>2</v>
      </c>
      <c r="B32" s="373" t="s">
        <v>483</v>
      </c>
      <c r="C32" s="21" t="s">
        <v>1861</v>
      </c>
      <c r="D32" s="26">
        <v>34</v>
      </c>
      <c r="E32" s="26">
        <v>62</v>
      </c>
      <c r="F32" s="26">
        <v>119</v>
      </c>
      <c r="G32" s="26">
        <v>235</v>
      </c>
      <c r="H32" s="26">
        <v>340</v>
      </c>
      <c r="I32" s="26">
        <v>750</v>
      </c>
      <c r="J32" s="27"/>
    </row>
    <row r="33" spans="1:10" ht="14.25">
      <c r="A33" s="19">
        <f>A32+1</f>
        <v>3</v>
      </c>
      <c r="B33" s="373" t="s">
        <v>484</v>
      </c>
      <c r="C33" s="21" t="s">
        <v>1861</v>
      </c>
      <c r="D33" s="26">
        <v>40</v>
      </c>
      <c r="E33" s="26">
        <v>82</v>
      </c>
      <c r="F33" s="26">
        <v>68</v>
      </c>
      <c r="G33" s="26">
        <v>290</v>
      </c>
      <c r="H33" s="26">
        <v>430</v>
      </c>
      <c r="I33" s="26">
        <v>930</v>
      </c>
      <c r="J33" s="27"/>
    </row>
    <row r="34" spans="1:10" ht="14.25">
      <c r="A34" s="19">
        <f t="shared" ref="A34:A49" si="1">A33+1</f>
        <v>4</v>
      </c>
      <c r="B34" s="373" t="s">
        <v>485</v>
      </c>
      <c r="C34" s="21" t="s">
        <v>1861</v>
      </c>
      <c r="D34" s="26">
        <v>19</v>
      </c>
      <c r="E34" s="26">
        <v>40</v>
      </c>
      <c r="F34" s="26">
        <v>76</v>
      </c>
      <c r="G34" s="26">
        <v>140</v>
      </c>
      <c r="H34" s="26">
        <v>225</v>
      </c>
      <c r="I34" s="26">
        <v>480</v>
      </c>
      <c r="J34" s="27"/>
    </row>
    <row r="35" spans="1:10" ht="15.75">
      <c r="A35" s="19">
        <f t="shared" si="1"/>
        <v>5</v>
      </c>
      <c r="B35" s="373" t="s">
        <v>486</v>
      </c>
      <c r="C35" s="21" t="s">
        <v>1861</v>
      </c>
      <c r="D35" s="26">
        <v>23</v>
      </c>
      <c r="E35" s="26">
        <v>49</v>
      </c>
      <c r="F35" s="26">
        <v>600</v>
      </c>
      <c r="G35" s="26">
        <v>129</v>
      </c>
      <c r="H35" s="26">
        <v>330</v>
      </c>
      <c r="I35" s="26">
        <v>720</v>
      </c>
      <c r="J35" s="27"/>
    </row>
    <row r="36" spans="1:10" ht="14.25">
      <c r="A36" s="19">
        <f t="shared" si="1"/>
        <v>6</v>
      </c>
      <c r="B36" s="373" t="s">
        <v>487</v>
      </c>
      <c r="C36" s="21" t="s">
        <v>1861</v>
      </c>
      <c r="D36" s="26">
        <v>275</v>
      </c>
      <c r="E36" s="26">
        <v>529</v>
      </c>
      <c r="F36" s="26">
        <v>65</v>
      </c>
      <c r="G36" s="26">
        <v>850</v>
      </c>
      <c r="H36" s="26">
        <v>1150</v>
      </c>
      <c r="I36" s="26">
        <v>2000</v>
      </c>
      <c r="J36" s="27"/>
    </row>
    <row r="37" spans="1:10" ht="14.25">
      <c r="A37" s="19">
        <f t="shared" si="1"/>
        <v>7</v>
      </c>
      <c r="B37" s="373" t="s">
        <v>488</v>
      </c>
      <c r="C37" s="21" t="s">
        <v>1861</v>
      </c>
      <c r="D37" s="26">
        <v>19</v>
      </c>
      <c r="E37" s="26">
        <v>40</v>
      </c>
      <c r="F37" s="26">
        <v>17</v>
      </c>
      <c r="G37" s="26">
        <v>88</v>
      </c>
      <c r="H37" s="26">
        <v>138</v>
      </c>
      <c r="I37" s="26">
        <v>253</v>
      </c>
      <c r="J37" s="27"/>
    </row>
    <row r="38" spans="1:10" ht="14.25">
      <c r="A38" s="19">
        <f t="shared" si="1"/>
        <v>8</v>
      </c>
      <c r="B38" s="373" t="s">
        <v>489</v>
      </c>
      <c r="C38" s="21" t="s">
        <v>1861</v>
      </c>
      <c r="D38" s="26">
        <v>10</v>
      </c>
      <c r="E38" s="26">
        <v>15</v>
      </c>
      <c r="F38" s="26">
        <v>120</v>
      </c>
      <c r="G38" s="26">
        <v>20</v>
      </c>
      <c r="H38" s="26">
        <v>37</v>
      </c>
      <c r="I38" s="26">
        <v>45</v>
      </c>
      <c r="J38" s="27"/>
    </row>
    <row r="39" spans="1:10" ht="14.25">
      <c r="A39" s="19">
        <f t="shared" si="1"/>
        <v>9</v>
      </c>
      <c r="B39" s="373" t="s">
        <v>672</v>
      </c>
      <c r="C39" s="21" t="s">
        <v>1861</v>
      </c>
      <c r="D39" s="26">
        <v>339</v>
      </c>
      <c r="E39" s="26">
        <v>520</v>
      </c>
      <c r="F39" s="26">
        <v>890</v>
      </c>
      <c r="G39" s="26">
        <v>2000</v>
      </c>
      <c r="H39" s="26">
        <v>2570</v>
      </c>
      <c r="I39" s="26">
        <v>4294</v>
      </c>
      <c r="J39" s="27"/>
    </row>
    <row r="40" spans="1:10" ht="14.25">
      <c r="A40" s="19">
        <f t="shared" si="1"/>
        <v>10</v>
      </c>
      <c r="B40" s="373" t="s">
        <v>673</v>
      </c>
      <c r="C40" s="21" t="s">
        <v>1861</v>
      </c>
      <c r="D40" s="26">
        <v>362</v>
      </c>
      <c r="E40" s="26">
        <v>463</v>
      </c>
      <c r="F40" s="26">
        <v>735</v>
      </c>
      <c r="G40" s="26">
        <v>1850</v>
      </c>
      <c r="H40" s="26">
        <v>2300</v>
      </c>
      <c r="I40" s="26">
        <v>3750</v>
      </c>
      <c r="J40" s="27"/>
    </row>
    <row r="41" spans="1:10" ht="14.25">
      <c r="A41" s="19">
        <f t="shared" si="1"/>
        <v>11</v>
      </c>
      <c r="B41" s="373" t="s">
        <v>674</v>
      </c>
      <c r="C41" s="21" t="s">
        <v>1861</v>
      </c>
      <c r="D41" s="26">
        <v>175</v>
      </c>
      <c r="E41" s="26">
        <v>281</v>
      </c>
      <c r="F41" s="26"/>
      <c r="G41" s="26"/>
      <c r="H41" s="26"/>
      <c r="I41" s="26"/>
      <c r="J41" s="27"/>
    </row>
    <row r="42" spans="1:10" ht="14.25">
      <c r="A42" s="19">
        <f t="shared" si="1"/>
        <v>12</v>
      </c>
      <c r="B42" s="373" t="s">
        <v>490</v>
      </c>
      <c r="C42" s="21" t="s">
        <v>1861</v>
      </c>
      <c r="D42" s="26">
        <v>1035</v>
      </c>
      <c r="E42" s="26">
        <v>1288</v>
      </c>
      <c r="F42" s="26">
        <v>1150</v>
      </c>
      <c r="G42" s="26">
        <v>3013</v>
      </c>
      <c r="H42" s="26">
        <v>3818</v>
      </c>
      <c r="I42" s="26">
        <v>5589</v>
      </c>
      <c r="J42" s="27"/>
    </row>
    <row r="43" spans="1:10" ht="14.25">
      <c r="A43" s="19">
        <f t="shared" si="1"/>
        <v>13</v>
      </c>
      <c r="B43" s="373" t="s">
        <v>491</v>
      </c>
      <c r="C43" s="21" t="s">
        <v>1861</v>
      </c>
      <c r="D43" s="26">
        <v>529</v>
      </c>
      <c r="E43" s="26">
        <v>725</v>
      </c>
      <c r="F43" s="26">
        <v>510</v>
      </c>
      <c r="G43" s="26">
        <v>1950</v>
      </c>
      <c r="H43" s="26">
        <v>3410</v>
      </c>
      <c r="I43" s="26">
        <v>5055</v>
      </c>
      <c r="J43" s="27"/>
    </row>
    <row r="44" spans="1:10" ht="14.25">
      <c r="A44" s="19">
        <f t="shared" si="1"/>
        <v>14</v>
      </c>
      <c r="B44" s="373" t="s">
        <v>492</v>
      </c>
      <c r="C44" s="21" t="s">
        <v>1861</v>
      </c>
      <c r="D44" s="26">
        <v>190</v>
      </c>
      <c r="E44" s="26">
        <v>280</v>
      </c>
      <c r="F44" s="26"/>
      <c r="G44" s="26"/>
      <c r="H44" s="26"/>
      <c r="I44" s="26"/>
      <c r="J44" s="27"/>
    </row>
    <row r="45" spans="1:10" ht="14.25">
      <c r="A45" s="19">
        <f>A44+1</f>
        <v>15</v>
      </c>
      <c r="B45" s="373" t="s">
        <v>493</v>
      </c>
      <c r="C45" s="21" t="s">
        <v>1861</v>
      </c>
      <c r="D45" s="26">
        <v>88</v>
      </c>
      <c r="E45" s="26">
        <v>99</v>
      </c>
      <c r="F45" s="26">
        <v>183</v>
      </c>
      <c r="G45" s="26"/>
      <c r="H45" s="26"/>
      <c r="I45" s="26"/>
      <c r="J45" s="27"/>
    </row>
    <row r="46" spans="1:10" ht="14.25">
      <c r="A46" s="19">
        <f t="shared" si="1"/>
        <v>16</v>
      </c>
      <c r="B46" s="373" t="s">
        <v>494</v>
      </c>
      <c r="C46" s="21" t="s">
        <v>1878</v>
      </c>
      <c r="D46" s="33"/>
      <c r="E46" s="33"/>
      <c r="F46" s="33" t="s">
        <v>506</v>
      </c>
      <c r="G46" s="33" t="s">
        <v>507</v>
      </c>
      <c r="H46" s="26"/>
      <c r="I46" s="26"/>
      <c r="J46" s="27"/>
    </row>
    <row r="47" spans="1:10" ht="14.25">
      <c r="A47" s="19"/>
      <c r="B47" s="373"/>
      <c r="C47" s="21" t="s">
        <v>1861</v>
      </c>
      <c r="D47" s="26">
        <v>175</v>
      </c>
      <c r="E47" s="26">
        <v>281</v>
      </c>
      <c r="F47" s="26">
        <v>183</v>
      </c>
      <c r="G47" s="26">
        <v>286</v>
      </c>
      <c r="H47" s="26"/>
      <c r="I47" s="26"/>
      <c r="J47" s="27"/>
    </row>
    <row r="48" spans="1:10" ht="14.25">
      <c r="A48" s="19">
        <f>A46+1</f>
        <v>17</v>
      </c>
      <c r="B48" s="373" t="s">
        <v>495</v>
      </c>
      <c r="C48" s="21" t="s">
        <v>1861</v>
      </c>
      <c r="D48" s="26">
        <v>362</v>
      </c>
      <c r="E48" s="26">
        <v>463</v>
      </c>
      <c r="F48" s="26">
        <v>735</v>
      </c>
      <c r="G48" s="26">
        <v>1850</v>
      </c>
      <c r="H48" s="26">
        <v>2300</v>
      </c>
      <c r="I48" s="26">
        <v>3750</v>
      </c>
      <c r="J48" s="27"/>
    </row>
    <row r="49" spans="1:10" ht="14.25">
      <c r="A49" s="19">
        <f t="shared" si="1"/>
        <v>18</v>
      </c>
      <c r="B49" s="373" t="s">
        <v>496</v>
      </c>
      <c r="C49" s="21" t="s">
        <v>1861</v>
      </c>
      <c r="D49" s="26">
        <v>339</v>
      </c>
      <c r="E49" s="26">
        <v>520</v>
      </c>
      <c r="F49" s="26">
        <v>890</v>
      </c>
      <c r="G49" s="26">
        <v>2000</v>
      </c>
      <c r="H49" s="26">
        <v>2570</v>
      </c>
      <c r="I49" s="26">
        <v>4294</v>
      </c>
      <c r="J49" s="27"/>
    </row>
    <row r="50" spans="1:10" ht="14.25">
      <c r="A50" s="19">
        <v>18</v>
      </c>
      <c r="B50" s="373" t="s">
        <v>495</v>
      </c>
      <c r="C50" s="21" t="s">
        <v>1878</v>
      </c>
      <c r="D50" s="33"/>
      <c r="E50" s="33" t="s">
        <v>506</v>
      </c>
      <c r="F50" s="33" t="s">
        <v>507</v>
      </c>
      <c r="G50" s="26"/>
      <c r="H50" s="26"/>
      <c r="I50" s="26"/>
      <c r="J50" s="27"/>
    </row>
    <row r="51" spans="1:10" ht="14.25">
      <c r="A51" s="19"/>
      <c r="B51" s="373"/>
      <c r="C51" s="21" t="s">
        <v>1861</v>
      </c>
      <c r="D51" s="26">
        <v>206</v>
      </c>
      <c r="E51" s="26">
        <v>226</v>
      </c>
      <c r="F51" s="26">
        <v>311</v>
      </c>
      <c r="G51" s="26"/>
      <c r="H51" s="26"/>
      <c r="I51" s="26"/>
      <c r="J51" s="27"/>
    </row>
    <row r="52" spans="1:10" ht="12.75">
      <c r="A52" s="19"/>
      <c r="B52" s="373"/>
      <c r="C52" s="21" t="s">
        <v>1878</v>
      </c>
      <c r="D52" s="33" t="s">
        <v>506</v>
      </c>
      <c r="E52" s="33" t="s">
        <v>507</v>
      </c>
      <c r="F52" s="33" t="s">
        <v>508</v>
      </c>
      <c r="G52" s="33" t="s">
        <v>509</v>
      </c>
      <c r="H52" s="33" t="s">
        <v>510</v>
      </c>
      <c r="I52" s="33" t="s">
        <v>511</v>
      </c>
      <c r="J52" s="27"/>
    </row>
    <row r="53" spans="1:10" ht="27">
      <c r="A53" s="19">
        <v>19</v>
      </c>
      <c r="B53" s="373" t="s">
        <v>497</v>
      </c>
      <c r="C53" s="21" t="s">
        <v>1861</v>
      </c>
      <c r="D53" s="26">
        <v>226</v>
      </c>
      <c r="E53" s="26">
        <v>248</v>
      </c>
      <c r="F53" s="26"/>
      <c r="G53" s="26"/>
      <c r="H53" s="26"/>
      <c r="I53" s="26"/>
      <c r="J53" s="27"/>
    </row>
    <row r="54" spans="1:10" ht="27">
      <c r="A54" s="19">
        <v>20</v>
      </c>
      <c r="B54" s="373" t="s">
        <v>498</v>
      </c>
      <c r="C54" s="21" t="s">
        <v>1861</v>
      </c>
      <c r="D54" s="26">
        <v>372</v>
      </c>
      <c r="E54" s="26"/>
      <c r="F54" s="26"/>
      <c r="G54" s="26"/>
      <c r="H54" s="26"/>
      <c r="I54" s="26"/>
      <c r="J54" s="27"/>
    </row>
    <row r="55" spans="1:10" ht="12.75">
      <c r="A55" s="19">
        <v>21</v>
      </c>
      <c r="B55" s="373" t="s">
        <v>499</v>
      </c>
      <c r="C55" s="21" t="s">
        <v>1878</v>
      </c>
      <c r="D55" s="33" t="s">
        <v>506</v>
      </c>
      <c r="E55" s="33" t="s">
        <v>507</v>
      </c>
      <c r="F55" s="33" t="s">
        <v>508</v>
      </c>
      <c r="G55" s="33" t="s">
        <v>509</v>
      </c>
      <c r="H55" s="33" t="s">
        <v>510</v>
      </c>
      <c r="I55" s="33" t="s">
        <v>511</v>
      </c>
      <c r="J55" s="27"/>
    </row>
    <row r="56" spans="1:10" ht="14.25">
      <c r="A56" s="19"/>
      <c r="B56" s="373"/>
      <c r="C56" s="21" t="s">
        <v>1861</v>
      </c>
      <c r="D56" s="26">
        <v>45</v>
      </c>
      <c r="E56" s="26">
        <v>62</v>
      </c>
      <c r="F56" s="26">
        <v>65</v>
      </c>
      <c r="G56" s="26">
        <v>145</v>
      </c>
      <c r="H56" s="26">
        <v>160</v>
      </c>
      <c r="I56" s="26">
        <v>165</v>
      </c>
      <c r="J56" s="27"/>
    </row>
    <row r="57" spans="1:10" ht="12.75">
      <c r="A57" s="19"/>
      <c r="B57" s="373"/>
      <c r="C57" s="21" t="s">
        <v>1878</v>
      </c>
      <c r="D57" s="33" t="s">
        <v>512</v>
      </c>
      <c r="E57" s="33" t="s">
        <v>513</v>
      </c>
      <c r="F57" s="33" t="s">
        <v>514</v>
      </c>
      <c r="G57" s="33" t="s">
        <v>519</v>
      </c>
      <c r="H57" s="33" t="s">
        <v>515</v>
      </c>
      <c r="I57" s="33" t="s">
        <v>516</v>
      </c>
      <c r="J57" s="27"/>
    </row>
    <row r="58" spans="1:10" ht="14.25">
      <c r="A58" s="19"/>
      <c r="B58" s="373"/>
      <c r="C58" s="21" t="s">
        <v>1861</v>
      </c>
      <c r="D58" s="26">
        <v>185</v>
      </c>
      <c r="E58" s="26">
        <v>225</v>
      </c>
      <c r="F58" s="26">
        <v>235</v>
      </c>
      <c r="G58" s="26">
        <v>250</v>
      </c>
      <c r="H58" s="26">
        <v>328</v>
      </c>
      <c r="I58" s="26">
        <v>264</v>
      </c>
      <c r="J58" s="27"/>
    </row>
    <row r="59" spans="1:10" ht="12.75">
      <c r="A59" s="19"/>
      <c r="B59" s="373"/>
      <c r="C59" s="21" t="s">
        <v>1878</v>
      </c>
      <c r="D59" s="33" t="s">
        <v>517</v>
      </c>
      <c r="E59" s="33" t="s">
        <v>518</v>
      </c>
      <c r="F59" s="33"/>
      <c r="G59" s="33"/>
      <c r="H59" s="33"/>
      <c r="I59" s="33"/>
      <c r="J59" s="27"/>
    </row>
    <row r="60" spans="1:10" ht="14.25">
      <c r="A60" s="19"/>
      <c r="B60" s="373"/>
      <c r="C60" s="21" t="s">
        <v>1861</v>
      </c>
      <c r="D60" s="26">
        <v>310</v>
      </c>
      <c r="E60" s="26">
        <v>320</v>
      </c>
      <c r="F60" s="26"/>
      <c r="G60" s="26"/>
      <c r="H60" s="26"/>
      <c r="I60" s="26"/>
      <c r="J60" s="27"/>
    </row>
    <row r="61" spans="1:10" ht="12.75">
      <c r="A61" s="19">
        <v>22</v>
      </c>
      <c r="B61" s="373" t="s">
        <v>500</v>
      </c>
      <c r="C61" s="21" t="s">
        <v>1878</v>
      </c>
      <c r="D61" s="33" t="s">
        <v>506</v>
      </c>
      <c r="E61" s="33" t="s">
        <v>507</v>
      </c>
      <c r="F61" s="33" t="s">
        <v>508</v>
      </c>
      <c r="G61" s="33" t="s">
        <v>509</v>
      </c>
      <c r="H61" s="33" t="s">
        <v>510</v>
      </c>
      <c r="I61" s="33" t="s">
        <v>511</v>
      </c>
      <c r="J61" s="27"/>
    </row>
    <row r="62" spans="1:10" ht="14.25">
      <c r="A62" s="19"/>
      <c r="B62" s="373"/>
      <c r="C62" s="21" t="s">
        <v>1861</v>
      </c>
      <c r="D62" s="26">
        <v>90</v>
      </c>
      <c r="E62" s="26">
        <v>136</v>
      </c>
      <c r="F62" s="26">
        <v>147</v>
      </c>
      <c r="G62" s="26">
        <v>137</v>
      </c>
      <c r="H62" s="26">
        <v>154</v>
      </c>
      <c r="I62" s="26">
        <v>181</v>
      </c>
      <c r="J62" s="27"/>
    </row>
    <row r="63" spans="1:10" ht="12.75">
      <c r="A63" s="19"/>
      <c r="B63" s="373"/>
      <c r="C63" s="21" t="s">
        <v>1878</v>
      </c>
      <c r="D63" s="33" t="s">
        <v>512</v>
      </c>
      <c r="E63" s="33" t="s">
        <v>513</v>
      </c>
      <c r="F63" s="33" t="s">
        <v>514</v>
      </c>
      <c r="G63" s="33" t="s">
        <v>519</v>
      </c>
      <c r="H63" s="33" t="s">
        <v>515</v>
      </c>
      <c r="I63" s="33" t="s">
        <v>516</v>
      </c>
      <c r="J63" s="27"/>
    </row>
    <row r="64" spans="1:10" ht="14.25">
      <c r="A64" s="19"/>
      <c r="B64" s="373"/>
      <c r="C64" s="21" t="s">
        <v>1861</v>
      </c>
      <c r="D64" s="26">
        <v>500</v>
      </c>
      <c r="E64" s="26">
        <v>515</v>
      </c>
      <c r="F64" s="26">
        <v>525</v>
      </c>
      <c r="G64" s="26">
        <v>350</v>
      </c>
      <c r="H64" s="26">
        <v>478</v>
      </c>
      <c r="I64" s="26">
        <v>506</v>
      </c>
      <c r="J64" s="27"/>
    </row>
    <row r="65" spans="1:10" ht="12.75">
      <c r="A65" s="19">
        <v>23</v>
      </c>
      <c r="B65" s="373" t="s">
        <v>501</v>
      </c>
      <c r="C65" s="21" t="s">
        <v>1878</v>
      </c>
      <c r="D65" s="33" t="s">
        <v>506</v>
      </c>
      <c r="E65" s="33" t="s">
        <v>507</v>
      </c>
      <c r="F65" s="33" t="s">
        <v>508</v>
      </c>
      <c r="G65" s="33" t="s">
        <v>509</v>
      </c>
      <c r="H65" s="33" t="s">
        <v>510</v>
      </c>
      <c r="I65" s="33" t="s">
        <v>511</v>
      </c>
      <c r="J65" s="27"/>
    </row>
    <row r="66" spans="1:10" ht="14.25">
      <c r="A66" s="19"/>
      <c r="B66" s="373"/>
      <c r="C66" s="21" t="s">
        <v>1861</v>
      </c>
      <c r="D66" s="26">
        <v>20</v>
      </c>
      <c r="E66" s="26">
        <v>44</v>
      </c>
      <c r="F66" s="26">
        <v>48</v>
      </c>
      <c r="G66" s="26">
        <v>103</v>
      </c>
      <c r="H66" s="26">
        <v>83</v>
      </c>
      <c r="I66" s="26">
        <v>77</v>
      </c>
      <c r="J66" s="27"/>
    </row>
    <row r="67" spans="1:10" ht="12.75">
      <c r="A67" s="19"/>
      <c r="B67" s="373"/>
      <c r="C67" s="21" t="s">
        <v>1878</v>
      </c>
      <c r="D67" s="33" t="s">
        <v>512</v>
      </c>
      <c r="E67" s="33" t="s">
        <v>513</v>
      </c>
      <c r="F67" s="33" t="s">
        <v>514</v>
      </c>
      <c r="G67" s="33" t="s">
        <v>519</v>
      </c>
      <c r="H67" s="33" t="s">
        <v>520</v>
      </c>
      <c r="I67" s="33" t="s">
        <v>515</v>
      </c>
      <c r="J67" s="27"/>
    </row>
    <row r="68" spans="1:10" ht="14.25">
      <c r="A68" s="19"/>
      <c r="B68" s="373"/>
      <c r="C68" s="21" t="s">
        <v>1861</v>
      </c>
      <c r="D68" s="26">
        <v>132</v>
      </c>
      <c r="E68" s="26">
        <v>96</v>
      </c>
      <c r="F68" s="26">
        <v>96</v>
      </c>
      <c r="G68" s="26">
        <v>88</v>
      </c>
      <c r="H68" s="26">
        <v>264</v>
      </c>
      <c r="I68" s="26">
        <v>187</v>
      </c>
      <c r="J68" s="27"/>
    </row>
    <row r="69" spans="1:10" ht="14.25">
      <c r="A69" s="19"/>
      <c r="B69" s="373"/>
      <c r="C69" s="21" t="s">
        <v>1878</v>
      </c>
      <c r="D69" s="33" t="s">
        <v>516</v>
      </c>
      <c r="E69" s="33" t="s">
        <v>517</v>
      </c>
      <c r="F69" s="26"/>
      <c r="G69" s="26"/>
      <c r="H69" s="26"/>
      <c r="I69" s="26"/>
      <c r="J69" s="27"/>
    </row>
    <row r="70" spans="1:10" ht="14.25">
      <c r="A70" s="19"/>
      <c r="B70" s="373"/>
      <c r="C70" s="21" t="s">
        <v>1861</v>
      </c>
      <c r="D70" s="26">
        <v>182</v>
      </c>
      <c r="E70" s="26">
        <v>181</v>
      </c>
      <c r="F70" s="26"/>
      <c r="G70" s="26"/>
      <c r="H70" s="26"/>
      <c r="I70" s="26"/>
      <c r="J70" s="27"/>
    </row>
    <row r="71" spans="1:10" ht="14.25">
      <c r="A71" s="19">
        <v>24</v>
      </c>
      <c r="B71" s="373" t="s">
        <v>502</v>
      </c>
      <c r="C71" s="21" t="s">
        <v>1878</v>
      </c>
      <c r="D71" s="33" t="s">
        <v>521</v>
      </c>
      <c r="E71" s="33" t="s">
        <v>506</v>
      </c>
      <c r="F71" s="26"/>
      <c r="G71" s="26"/>
      <c r="H71" s="26"/>
      <c r="I71" s="26"/>
      <c r="J71" s="27"/>
    </row>
    <row r="72" spans="1:10" ht="14.25">
      <c r="A72" s="19"/>
      <c r="B72" s="373"/>
      <c r="C72" s="21" t="s">
        <v>1861</v>
      </c>
      <c r="D72" s="26">
        <v>16</v>
      </c>
      <c r="E72" s="26">
        <v>21</v>
      </c>
      <c r="F72" s="26"/>
      <c r="G72" s="26"/>
      <c r="H72" s="26"/>
      <c r="I72" s="26"/>
      <c r="J72" s="27"/>
    </row>
    <row r="73" spans="1:10" ht="14.25">
      <c r="A73" s="19">
        <v>25</v>
      </c>
      <c r="B73" s="373" t="s">
        <v>503</v>
      </c>
      <c r="C73" s="21" t="s">
        <v>1861</v>
      </c>
      <c r="D73" s="26">
        <v>65</v>
      </c>
      <c r="E73" s="26"/>
      <c r="F73" s="26"/>
      <c r="G73" s="26"/>
      <c r="H73" s="26"/>
      <c r="I73" s="26"/>
      <c r="J73" s="27"/>
    </row>
    <row r="74" spans="1:10" ht="14.25">
      <c r="A74" s="19">
        <v>26</v>
      </c>
      <c r="B74" s="373" t="s">
        <v>504</v>
      </c>
      <c r="C74" s="21" t="s">
        <v>1861</v>
      </c>
      <c r="D74" s="26">
        <v>46</v>
      </c>
      <c r="E74" s="26"/>
      <c r="F74" s="26"/>
      <c r="G74" s="26"/>
      <c r="H74" s="26"/>
      <c r="I74" s="26"/>
      <c r="J74" s="27"/>
    </row>
    <row r="75" spans="1:10" ht="15">
      <c r="A75" s="19">
        <v>27</v>
      </c>
      <c r="B75" s="373" t="s">
        <v>505</v>
      </c>
      <c r="C75" s="73" t="s">
        <v>522</v>
      </c>
      <c r="D75" s="73" t="s">
        <v>523</v>
      </c>
      <c r="E75" s="73" t="s">
        <v>524</v>
      </c>
      <c r="F75" s="73" t="s">
        <v>525</v>
      </c>
      <c r="G75" s="75" t="s">
        <v>526</v>
      </c>
      <c r="H75" s="73" t="s">
        <v>527</v>
      </c>
      <c r="I75" s="73"/>
      <c r="J75" s="74"/>
    </row>
    <row r="76" spans="1:10" ht="14.25">
      <c r="A76" s="19"/>
      <c r="B76" s="373"/>
      <c r="C76" s="21"/>
      <c r="D76" s="26">
        <v>268</v>
      </c>
      <c r="E76" s="26">
        <v>537</v>
      </c>
      <c r="F76" s="26">
        <v>798</v>
      </c>
      <c r="G76" s="26">
        <v>1316</v>
      </c>
      <c r="H76" s="26">
        <v>2273</v>
      </c>
      <c r="I76" s="26"/>
      <c r="J76" s="27"/>
    </row>
  </sheetData>
  <mergeCells count="11">
    <mergeCell ref="A29:A30"/>
    <mergeCell ref="B29:B30"/>
    <mergeCell ref="C29:C30"/>
    <mergeCell ref="D29:I29"/>
    <mergeCell ref="J29:J30"/>
    <mergeCell ref="B28:J28"/>
    <mergeCell ref="A2:A3"/>
    <mergeCell ref="B2:B3"/>
    <mergeCell ref="C2:C3"/>
    <mergeCell ref="D2:I2"/>
    <mergeCell ref="J2:J3"/>
  </mergeCells>
  <pageMargins left="0.74" right="0.5" top="0.7" bottom="0.49" header="0.68" footer="0.39"/>
  <pageSetup paperSize="9" scale="85" orientation="portrait" horizontalDpi="4294967293" vertic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50"/>
  <sheetViews>
    <sheetView view="pageBreakPreview" topLeftCell="A34" zoomScaleSheetLayoutView="100" workbookViewId="0">
      <selection activeCell="M21" sqref="M21"/>
    </sheetView>
  </sheetViews>
  <sheetFormatPr defaultColWidth="9.140625" defaultRowHeight="14.85" customHeight="1"/>
  <cols>
    <col min="1" max="1" width="5.85546875" style="16" customWidth="1"/>
    <col min="2" max="2" width="33.85546875" style="15" customWidth="1"/>
    <col min="3" max="3" width="4.42578125" style="15" bestFit="1" customWidth="1"/>
    <col min="4" max="4" width="9" style="14" bestFit="1" customWidth="1"/>
    <col min="5" max="8" width="9" style="15" bestFit="1" customWidth="1"/>
    <col min="9" max="9" width="8.140625" style="15" bestFit="1" customWidth="1"/>
    <col min="10" max="10" width="9" style="15" bestFit="1" customWidth="1"/>
    <col min="11" max="11" width="9.85546875" style="15" bestFit="1" customWidth="1"/>
    <col min="12" max="12" width="8.140625" style="15" bestFit="1" customWidth="1"/>
    <col min="13" max="13" width="9.42578125" style="15" bestFit="1" customWidth="1"/>
    <col min="14" max="14" width="8.140625" style="15" bestFit="1" customWidth="1"/>
    <col min="15" max="15" width="11" style="15" customWidth="1"/>
    <col min="16" max="16" width="14.5703125" style="15" customWidth="1"/>
    <col min="17" max="26" width="9.140625" style="15"/>
    <col min="27" max="27" width="8.7109375" style="15" bestFit="1" customWidth="1"/>
    <col min="28" max="28" width="8" style="15" bestFit="1" customWidth="1"/>
    <col min="29" max="29" width="9.28515625" style="15" bestFit="1" customWidth="1"/>
    <col min="30" max="33" width="9.140625" style="15"/>
    <col min="34" max="34" width="9.140625" style="29"/>
    <col min="35" max="16384" width="9.140625" style="15"/>
  </cols>
  <sheetData>
    <row r="1" spans="1:37" ht="18.75" customHeight="1">
      <c r="A1" s="595" t="s">
        <v>1481</v>
      </c>
      <c r="B1" s="544" t="s">
        <v>1879</v>
      </c>
    </row>
    <row r="2" spans="1:37" ht="14.85" customHeight="1">
      <c r="A2" s="30"/>
      <c r="B2" s="807"/>
      <c r="C2" s="807"/>
      <c r="D2" s="807"/>
      <c r="E2" s="807"/>
      <c r="F2" s="31"/>
      <c r="G2" s="31"/>
      <c r="H2" s="31"/>
      <c r="I2" s="31"/>
      <c r="J2" s="31"/>
      <c r="K2" s="31"/>
      <c r="L2" s="31"/>
      <c r="M2" s="31"/>
      <c r="N2" s="31"/>
    </row>
    <row r="3" spans="1:37" s="114" customFormat="1" ht="15.95" customHeight="1">
      <c r="A3" s="808" t="s">
        <v>2072</v>
      </c>
      <c r="B3" s="809"/>
      <c r="C3" s="809"/>
      <c r="D3" s="809"/>
      <c r="E3" s="809"/>
      <c r="F3" s="810"/>
      <c r="G3" s="810"/>
      <c r="H3" s="810"/>
      <c r="I3" s="810"/>
      <c r="J3" s="810"/>
      <c r="K3" s="810"/>
      <c r="L3" s="810"/>
      <c r="M3" s="810"/>
      <c r="N3" s="811"/>
      <c r="AH3" s="116"/>
    </row>
    <row r="4" spans="1:37" s="114" customFormat="1" ht="15.95" customHeight="1">
      <c r="A4" s="117" t="s">
        <v>203</v>
      </c>
      <c r="B4" s="35" t="s">
        <v>221</v>
      </c>
      <c r="C4" s="35" t="s">
        <v>296</v>
      </c>
      <c r="D4" s="35" t="s">
        <v>242</v>
      </c>
      <c r="E4" s="35" t="s">
        <v>243</v>
      </c>
      <c r="F4" s="35" t="s">
        <v>244</v>
      </c>
      <c r="G4" s="35" t="s">
        <v>245</v>
      </c>
      <c r="H4" s="35" t="s">
        <v>246</v>
      </c>
      <c r="I4" s="35" t="s">
        <v>247</v>
      </c>
      <c r="J4" s="35" t="s">
        <v>248</v>
      </c>
      <c r="K4" s="35" t="s">
        <v>249</v>
      </c>
      <c r="L4" s="35" t="s">
        <v>250</v>
      </c>
      <c r="M4" s="35" t="s">
        <v>251</v>
      </c>
      <c r="N4" s="35" t="s">
        <v>345</v>
      </c>
      <c r="P4" s="118"/>
      <c r="Q4" s="118"/>
      <c r="R4" s="118"/>
      <c r="S4" s="118"/>
      <c r="T4" s="118"/>
      <c r="U4" s="118"/>
      <c r="V4" s="118"/>
      <c r="W4" s="118"/>
      <c r="X4" s="118"/>
      <c r="Y4" s="118"/>
      <c r="Z4" s="118"/>
      <c r="AH4" s="116"/>
    </row>
    <row r="5" spans="1:37" s="114" customFormat="1" ht="15.95" customHeight="1">
      <c r="A5" s="117">
        <v>1</v>
      </c>
      <c r="B5" s="32" t="s">
        <v>204</v>
      </c>
      <c r="C5" s="119" t="s">
        <v>303</v>
      </c>
      <c r="D5" s="120">
        <v>0</v>
      </c>
      <c r="E5" s="120">
        <v>0</v>
      </c>
      <c r="F5" s="120">
        <v>0</v>
      </c>
      <c r="G5" s="120">
        <v>0</v>
      </c>
      <c r="H5" s="120">
        <v>95.7</v>
      </c>
      <c r="I5" s="120">
        <v>136.4</v>
      </c>
      <c r="J5" s="120">
        <v>216.70000000000002</v>
      </c>
      <c r="K5" s="120">
        <v>311.3</v>
      </c>
      <c r="L5" s="120">
        <v>448.8</v>
      </c>
      <c r="M5" s="120">
        <v>624.80000000000007</v>
      </c>
      <c r="N5" s="121">
        <v>0</v>
      </c>
      <c r="P5" s="122"/>
      <c r="Q5" s="122"/>
      <c r="R5" s="122"/>
      <c r="S5" s="122"/>
      <c r="T5" s="122"/>
      <c r="U5" s="122"/>
      <c r="V5" s="122"/>
      <c r="W5" s="122"/>
      <c r="X5" s="122"/>
      <c r="Y5" s="122"/>
      <c r="Z5" s="123"/>
      <c r="AA5" s="124"/>
      <c r="AB5" s="124"/>
      <c r="AC5" s="124"/>
      <c r="AD5" s="124"/>
      <c r="AE5" s="124"/>
      <c r="AF5" s="124"/>
      <c r="AG5" s="124"/>
      <c r="AH5" s="124"/>
      <c r="AI5" s="124"/>
      <c r="AJ5" s="124"/>
      <c r="AK5" s="124"/>
    </row>
    <row r="6" spans="1:37" s="114" customFormat="1" ht="15.95" customHeight="1">
      <c r="A6" s="117">
        <v>2</v>
      </c>
      <c r="B6" s="32" t="s">
        <v>205</v>
      </c>
      <c r="C6" s="119" t="s">
        <v>303</v>
      </c>
      <c r="D6" s="120">
        <v>0</v>
      </c>
      <c r="E6" s="120">
        <v>0</v>
      </c>
      <c r="F6" s="120">
        <v>0</v>
      </c>
      <c r="G6" s="120">
        <v>82.5</v>
      </c>
      <c r="H6" s="120">
        <v>128.70000000000002</v>
      </c>
      <c r="I6" s="120">
        <v>200.20000000000002</v>
      </c>
      <c r="J6" s="120">
        <v>311.3</v>
      </c>
      <c r="K6" s="120">
        <v>442.20000000000005</v>
      </c>
      <c r="L6" s="120">
        <v>628.1</v>
      </c>
      <c r="M6" s="120">
        <v>939.40000000000009</v>
      </c>
      <c r="N6" s="125">
        <v>0</v>
      </c>
      <c r="P6" s="122"/>
      <c r="Q6" s="122"/>
      <c r="R6" s="122"/>
      <c r="S6" s="122"/>
      <c r="T6" s="122"/>
      <c r="U6" s="122"/>
      <c r="V6" s="122"/>
      <c r="W6" s="122"/>
      <c r="X6" s="122"/>
      <c r="Y6" s="122"/>
      <c r="Z6" s="123"/>
      <c r="AA6" s="124"/>
      <c r="AB6" s="124"/>
      <c r="AC6" s="124"/>
      <c r="AD6" s="124"/>
      <c r="AE6" s="124"/>
      <c r="AF6" s="124"/>
      <c r="AG6" s="124"/>
      <c r="AH6" s="124"/>
      <c r="AI6" s="124"/>
      <c r="AJ6" s="124"/>
      <c r="AK6" s="124"/>
    </row>
    <row r="7" spans="1:37" s="114" customFormat="1" ht="15.95" customHeight="1">
      <c r="A7" s="117">
        <v>3</v>
      </c>
      <c r="B7" s="32" t="s">
        <v>206</v>
      </c>
      <c r="C7" s="119" t="s">
        <v>303</v>
      </c>
      <c r="D7" s="120">
        <v>0</v>
      </c>
      <c r="E7" s="120">
        <v>48.400000000000006</v>
      </c>
      <c r="F7" s="120">
        <v>74.800000000000011</v>
      </c>
      <c r="G7" s="120">
        <v>118.80000000000001</v>
      </c>
      <c r="H7" s="120">
        <v>188.10000000000002</v>
      </c>
      <c r="I7" s="120">
        <v>291.5</v>
      </c>
      <c r="J7" s="120">
        <v>484.00000000000006</v>
      </c>
      <c r="K7" s="120">
        <v>654.5</v>
      </c>
      <c r="L7" s="120">
        <v>942.7</v>
      </c>
      <c r="M7" s="120">
        <v>1395.9</v>
      </c>
      <c r="N7" s="126">
        <v>0</v>
      </c>
      <c r="P7" s="122"/>
      <c r="Q7" s="122"/>
      <c r="R7" s="122"/>
      <c r="S7" s="122"/>
      <c r="T7" s="122"/>
      <c r="U7" s="122"/>
      <c r="V7" s="122"/>
      <c r="W7" s="122"/>
      <c r="X7" s="122"/>
      <c r="Y7" s="122"/>
      <c r="Z7" s="123"/>
      <c r="AA7" s="124"/>
      <c r="AB7" s="124"/>
      <c r="AC7" s="124"/>
      <c r="AD7" s="124"/>
      <c r="AE7" s="124"/>
      <c r="AF7" s="124"/>
      <c r="AG7" s="124"/>
      <c r="AH7" s="124"/>
      <c r="AI7" s="124"/>
      <c r="AJ7" s="124"/>
      <c r="AK7" s="124"/>
    </row>
    <row r="8" spans="1:37" s="114" customFormat="1" ht="15.95" customHeight="1">
      <c r="A8" s="117">
        <v>4</v>
      </c>
      <c r="B8" s="32" t="s">
        <v>207</v>
      </c>
      <c r="C8" s="119" t="s">
        <v>303</v>
      </c>
      <c r="D8" s="120">
        <v>45.1</v>
      </c>
      <c r="E8" s="120">
        <v>67.100000000000009</v>
      </c>
      <c r="F8" s="120">
        <v>108.9</v>
      </c>
      <c r="G8" s="120">
        <v>173.8</v>
      </c>
      <c r="H8" s="120">
        <v>270.60000000000002</v>
      </c>
      <c r="I8" s="120">
        <v>422.40000000000003</v>
      </c>
      <c r="J8" s="120">
        <v>665.5</v>
      </c>
      <c r="K8" s="120">
        <v>948.2</v>
      </c>
      <c r="L8" s="120">
        <v>1354.1000000000001</v>
      </c>
      <c r="M8" s="120">
        <v>2029.5000000000002</v>
      </c>
      <c r="N8" s="126">
        <v>0</v>
      </c>
      <c r="P8" s="122"/>
      <c r="Q8" s="122"/>
      <c r="R8" s="122"/>
      <c r="S8" s="122"/>
      <c r="T8" s="122"/>
      <c r="U8" s="122"/>
      <c r="V8" s="122"/>
      <c r="W8" s="122"/>
      <c r="X8" s="122"/>
      <c r="Y8" s="122"/>
      <c r="Z8" s="123"/>
      <c r="AA8" s="124"/>
      <c r="AB8" s="124"/>
      <c r="AC8" s="124"/>
      <c r="AD8" s="124"/>
      <c r="AE8" s="124"/>
      <c r="AF8" s="124"/>
      <c r="AG8" s="124"/>
      <c r="AH8" s="124"/>
      <c r="AI8" s="124"/>
      <c r="AJ8" s="124"/>
      <c r="AK8" s="124"/>
    </row>
    <row r="9" spans="1:37" s="114" customFormat="1" ht="15.95" customHeight="1">
      <c r="A9" s="117">
        <v>5</v>
      </c>
      <c r="B9" s="32" t="s">
        <v>208</v>
      </c>
      <c r="C9" s="119" t="s">
        <v>303</v>
      </c>
      <c r="D9" s="120">
        <v>47.300000000000004</v>
      </c>
      <c r="E9" s="120">
        <v>81.400000000000006</v>
      </c>
      <c r="F9" s="120">
        <v>125.4</v>
      </c>
      <c r="G9" s="120">
        <v>204.60000000000002</v>
      </c>
      <c r="H9" s="120">
        <v>316.8</v>
      </c>
      <c r="I9" s="120">
        <v>491.70000000000005</v>
      </c>
      <c r="J9" s="120">
        <v>778.80000000000007</v>
      </c>
      <c r="K9" s="120">
        <v>1104.4000000000001</v>
      </c>
      <c r="L9" s="120">
        <v>1585.1000000000001</v>
      </c>
      <c r="M9" s="120">
        <v>2363.9</v>
      </c>
      <c r="N9" s="126">
        <v>0</v>
      </c>
      <c r="P9" s="122"/>
      <c r="Q9" s="122"/>
      <c r="R9" s="122"/>
      <c r="S9" s="122"/>
      <c r="T9" s="122"/>
      <c r="U9" s="122"/>
      <c r="V9" s="122"/>
      <c r="W9" s="122"/>
      <c r="X9" s="122"/>
      <c r="Y9" s="122"/>
      <c r="Z9" s="123"/>
      <c r="AA9" s="124"/>
      <c r="AB9" s="124"/>
      <c r="AC9" s="124"/>
      <c r="AD9" s="124"/>
      <c r="AE9" s="124"/>
      <c r="AF9" s="124"/>
      <c r="AG9" s="124"/>
      <c r="AH9" s="124"/>
      <c r="AI9" s="124"/>
      <c r="AJ9" s="124"/>
      <c r="AK9" s="124"/>
    </row>
    <row r="10" spans="1:37" s="114" customFormat="1" ht="15.95" customHeight="1">
      <c r="A10" s="117">
        <v>1</v>
      </c>
      <c r="B10" s="32" t="s">
        <v>209</v>
      </c>
      <c r="C10" s="119" t="s">
        <v>297</v>
      </c>
      <c r="D10" s="120">
        <v>0</v>
      </c>
      <c r="E10" s="120">
        <v>122.10000000000001</v>
      </c>
      <c r="F10" s="120">
        <v>173.8</v>
      </c>
      <c r="G10" s="120">
        <v>277.20000000000005</v>
      </c>
      <c r="H10" s="120">
        <v>669.90000000000009</v>
      </c>
      <c r="I10" s="120">
        <v>896.50000000000011</v>
      </c>
      <c r="J10" s="120">
        <v>853.6</v>
      </c>
      <c r="K10" s="120">
        <v>0</v>
      </c>
      <c r="L10" s="120">
        <v>0</v>
      </c>
      <c r="M10" s="120">
        <v>0</v>
      </c>
      <c r="N10" s="120">
        <v>0</v>
      </c>
      <c r="P10" s="122"/>
      <c r="Q10" s="122"/>
      <c r="R10" s="122"/>
      <c r="S10" s="122"/>
      <c r="T10" s="122"/>
      <c r="U10" s="122"/>
      <c r="V10" s="122"/>
      <c r="W10" s="122"/>
      <c r="X10" s="122"/>
      <c r="Y10" s="122"/>
      <c r="Z10" s="122"/>
      <c r="AA10" s="124"/>
      <c r="AB10" s="124"/>
      <c r="AC10" s="124"/>
      <c r="AD10" s="124"/>
      <c r="AE10" s="124"/>
      <c r="AF10" s="124"/>
      <c r="AG10" s="124"/>
      <c r="AH10" s="124"/>
      <c r="AI10" s="124"/>
      <c r="AJ10" s="124"/>
      <c r="AK10" s="124"/>
    </row>
    <row r="11" spans="1:37" s="114" customFormat="1" ht="15.95" customHeight="1">
      <c r="A11" s="117">
        <v>2</v>
      </c>
      <c r="B11" s="32" t="s">
        <v>210</v>
      </c>
      <c r="C11" s="119" t="s">
        <v>297</v>
      </c>
      <c r="D11" s="120">
        <v>0</v>
      </c>
      <c r="E11" s="120">
        <v>321.20000000000005</v>
      </c>
      <c r="F11" s="120">
        <v>425.70000000000005</v>
      </c>
      <c r="G11" s="120">
        <v>512.6</v>
      </c>
      <c r="H11" s="120">
        <v>843.7</v>
      </c>
      <c r="I11" s="120">
        <v>1226.5</v>
      </c>
      <c r="J11" s="120">
        <v>1635.7</v>
      </c>
      <c r="K11" s="120">
        <v>0</v>
      </c>
      <c r="L11" s="120">
        <v>0</v>
      </c>
      <c r="M11" s="120">
        <v>0</v>
      </c>
      <c r="N11" s="120">
        <v>0</v>
      </c>
      <c r="P11" s="122"/>
      <c r="Q11" s="122"/>
      <c r="R11" s="122"/>
      <c r="S11" s="122"/>
      <c r="T11" s="122"/>
      <c r="U11" s="122"/>
      <c r="V11" s="122"/>
      <c r="W11" s="122"/>
      <c r="X11" s="122"/>
      <c r="Y11" s="122"/>
      <c r="Z11" s="122"/>
      <c r="AA11" s="124"/>
      <c r="AB11" s="124"/>
      <c r="AC11" s="124"/>
      <c r="AD11" s="124"/>
      <c r="AE11" s="124"/>
      <c r="AF11" s="124"/>
      <c r="AG11" s="124"/>
      <c r="AH11" s="124"/>
      <c r="AI11" s="124"/>
      <c r="AJ11" s="124"/>
      <c r="AK11" s="124"/>
    </row>
    <row r="12" spans="1:37" s="114" customFormat="1" ht="15.95" customHeight="1">
      <c r="A12" s="117">
        <v>3</v>
      </c>
      <c r="B12" s="32" t="s">
        <v>211</v>
      </c>
      <c r="C12" s="119" t="s">
        <v>297</v>
      </c>
      <c r="D12" s="120">
        <v>0</v>
      </c>
      <c r="E12" s="120">
        <v>829.40000000000009</v>
      </c>
      <c r="F12" s="120">
        <v>920.7</v>
      </c>
      <c r="G12" s="120">
        <v>1074.7</v>
      </c>
      <c r="H12" s="120">
        <v>0</v>
      </c>
      <c r="I12" s="120">
        <v>0</v>
      </c>
      <c r="J12" s="120">
        <v>0</v>
      </c>
      <c r="K12" s="120">
        <v>0</v>
      </c>
      <c r="L12" s="120">
        <v>0</v>
      </c>
      <c r="M12" s="120">
        <v>0</v>
      </c>
      <c r="N12" s="120">
        <v>0</v>
      </c>
      <c r="P12" s="122"/>
      <c r="Q12" s="122"/>
      <c r="R12" s="122"/>
      <c r="S12" s="122"/>
      <c r="T12" s="122"/>
      <c r="U12" s="122"/>
      <c r="V12" s="122"/>
      <c r="W12" s="122"/>
      <c r="X12" s="122"/>
      <c r="Y12" s="122"/>
      <c r="Z12" s="122"/>
      <c r="AA12" s="124"/>
      <c r="AB12" s="124"/>
      <c r="AC12" s="124"/>
      <c r="AD12" s="124"/>
      <c r="AE12" s="124"/>
      <c r="AF12" s="124"/>
      <c r="AG12" s="124"/>
      <c r="AH12" s="124"/>
      <c r="AI12" s="124"/>
      <c r="AJ12" s="124"/>
      <c r="AK12" s="124"/>
    </row>
    <row r="13" spans="1:37" s="114" customFormat="1" ht="15.95" customHeight="1">
      <c r="A13" s="117">
        <v>4</v>
      </c>
      <c r="B13" s="32" t="s">
        <v>212</v>
      </c>
      <c r="C13" s="119" t="s">
        <v>297</v>
      </c>
      <c r="D13" s="120">
        <v>0</v>
      </c>
      <c r="E13" s="120">
        <v>14.3</v>
      </c>
      <c r="F13" s="120">
        <v>25.3</v>
      </c>
      <c r="G13" s="120">
        <v>45.1</v>
      </c>
      <c r="H13" s="120">
        <v>92.4</v>
      </c>
      <c r="I13" s="120">
        <v>156.20000000000002</v>
      </c>
      <c r="J13" s="120">
        <v>302.5</v>
      </c>
      <c r="K13" s="120">
        <v>533.5</v>
      </c>
      <c r="L13" s="120">
        <v>886.6</v>
      </c>
      <c r="M13" s="120">
        <v>1592.8000000000002</v>
      </c>
      <c r="N13" s="120">
        <v>0</v>
      </c>
      <c r="P13" s="122"/>
      <c r="Q13" s="122"/>
      <c r="R13" s="122"/>
      <c r="S13" s="122"/>
      <c r="T13" s="122"/>
      <c r="U13" s="122"/>
      <c r="V13" s="122"/>
      <c r="W13" s="122"/>
      <c r="X13" s="122"/>
      <c r="Y13" s="122"/>
      <c r="Z13" s="122"/>
      <c r="AA13" s="124"/>
      <c r="AB13" s="124"/>
      <c r="AC13" s="124"/>
      <c r="AD13" s="124"/>
      <c r="AE13" s="124"/>
      <c r="AF13" s="124"/>
      <c r="AG13" s="124"/>
      <c r="AH13" s="124"/>
      <c r="AI13" s="124"/>
      <c r="AJ13" s="124"/>
      <c r="AK13" s="124"/>
    </row>
    <row r="14" spans="1:37" s="114" customFormat="1" ht="15.95" customHeight="1">
      <c r="A14" s="117">
        <v>5</v>
      </c>
      <c r="B14" s="32" t="s">
        <v>228</v>
      </c>
      <c r="C14" s="119" t="s">
        <v>297</v>
      </c>
      <c r="D14" s="120">
        <v>0</v>
      </c>
      <c r="E14" s="120">
        <v>16.5</v>
      </c>
      <c r="F14" s="120">
        <v>28.6</v>
      </c>
      <c r="G14" s="120">
        <v>42.900000000000006</v>
      </c>
      <c r="H14" s="120">
        <v>83.600000000000009</v>
      </c>
      <c r="I14" s="120">
        <v>147.4</v>
      </c>
      <c r="J14" s="120">
        <v>238.70000000000002</v>
      </c>
      <c r="K14" s="120">
        <v>541.20000000000005</v>
      </c>
      <c r="L14" s="120">
        <v>859.1</v>
      </c>
      <c r="M14" s="120">
        <v>1499.3000000000002</v>
      </c>
      <c r="N14" s="120">
        <v>0</v>
      </c>
      <c r="P14" s="122"/>
      <c r="Q14" s="122"/>
      <c r="R14" s="122"/>
      <c r="S14" s="122"/>
      <c r="T14" s="122"/>
      <c r="U14" s="122"/>
      <c r="V14" s="122"/>
      <c r="W14" s="122"/>
      <c r="X14" s="122"/>
      <c r="Y14" s="122"/>
      <c r="Z14" s="122"/>
      <c r="AA14" s="124"/>
      <c r="AB14" s="124"/>
      <c r="AC14" s="124"/>
      <c r="AD14" s="124"/>
      <c r="AE14" s="124"/>
      <c r="AF14" s="124"/>
      <c r="AG14" s="124"/>
      <c r="AH14" s="124"/>
      <c r="AI14" s="124"/>
      <c r="AJ14" s="124"/>
      <c r="AK14" s="124"/>
    </row>
    <row r="15" spans="1:37" s="114" customFormat="1" ht="15.95" customHeight="1">
      <c r="A15" s="117">
        <v>6</v>
      </c>
      <c r="B15" s="32" t="s">
        <v>213</v>
      </c>
      <c r="C15" s="119" t="s">
        <v>297</v>
      </c>
      <c r="D15" s="120">
        <v>0</v>
      </c>
      <c r="E15" s="120">
        <v>11</v>
      </c>
      <c r="F15" s="120">
        <v>16.5</v>
      </c>
      <c r="G15" s="120">
        <v>26.400000000000002</v>
      </c>
      <c r="H15" s="120">
        <v>50.6</v>
      </c>
      <c r="I15" s="120">
        <v>80.300000000000011</v>
      </c>
      <c r="J15" s="120">
        <v>151.80000000000001</v>
      </c>
      <c r="K15" s="120">
        <v>257.40000000000003</v>
      </c>
      <c r="L15" s="120">
        <v>436.70000000000005</v>
      </c>
      <c r="M15" s="120">
        <v>770.00000000000011</v>
      </c>
      <c r="N15" s="120">
        <v>0</v>
      </c>
      <c r="P15" s="122"/>
      <c r="Q15" s="122"/>
      <c r="R15" s="122"/>
      <c r="S15" s="122"/>
      <c r="T15" s="122"/>
      <c r="U15" s="122"/>
      <c r="V15" s="122"/>
      <c r="W15" s="122"/>
      <c r="X15" s="122"/>
      <c r="Y15" s="122"/>
      <c r="Z15" s="122"/>
      <c r="AA15" s="124"/>
      <c r="AB15" s="124"/>
      <c r="AC15" s="124"/>
      <c r="AD15" s="124"/>
      <c r="AE15" s="124"/>
      <c r="AF15" s="124"/>
      <c r="AG15" s="124"/>
      <c r="AH15" s="124"/>
      <c r="AI15" s="124"/>
      <c r="AJ15" s="124"/>
      <c r="AK15" s="124"/>
    </row>
    <row r="16" spans="1:37" s="114" customFormat="1" ht="15.95" customHeight="1">
      <c r="A16" s="117">
        <v>7</v>
      </c>
      <c r="B16" s="32" t="s">
        <v>214</v>
      </c>
      <c r="C16" s="119" t="s">
        <v>297</v>
      </c>
      <c r="D16" s="120">
        <v>0</v>
      </c>
      <c r="E16" s="120">
        <v>16.5</v>
      </c>
      <c r="F16" s="120">
        <v>30.800000000000004</v>
      </c>
      <c r="G16" s="120">
        <v>52.800000000000004</v>
      </c>
      <c r="H16" s="120">
        <v>108.9</v>
      </c>
      <c r="I16" s="120">
        <v>179.3</v>
      </c>
      <c r="J16" s="120">
        <v>333.3</v>
      </c>
      <c r="K16" s="120">
        <v>635.80000000000007</v>
      </c>
      <c r="L16" s="120">
        <v>1047.2</v>
      </c>
      <c r="M16" s="120">
        <v>1809.5000000000002</v>
      </c>
      <c r="N16" s="120">
        <v>0</v>
      </c>
      <c r="P16" s="122"/>
      <c r="Q16" s="122"/>
      <c r="R16" s="122"/>
      <c r="S16" s="122"/>
      <c r="T16" s="122"/>
      <c r="U16" s="122"/>
      <c r="V16" s="122"/>
      <c r="W16" s="122"/>
      <c r="X16" s="122"/>
      <c r="Y16" s="122"/>
      <c r="Z16" s="122"/>
      <c r="AA16" s="124"/>
      <c r="AB16" s="124"/>
      <c r="AC16" s="124"/>
      <c r="AD16" s="124"/>
      <c r="AE16" s="124"/>
      <c r="AF16" s="124"/>
      <c r="AG16" s="124"/>
      <c r="AH16" s="124"/>
      <c r="AI16" s="124"/>
      <c r="AJ16" s="124"/>
      <c r="AK16" s="124"/>
    </row>
    <row r="17" spans="1:37" s="114" customFormat="1" ht="15.95" customHeight="1">
      <c r="A17" s="117">
        <v>8</v>
      </c>
      <c r="B17" s="32" t="s">
        <v>215</v>
      </c>
      <c r="C17" s="119" t="s">
        <v>297</v>
      </c>
      <c r="D17" s="120">
        <v>0</v>
      </c>
      <c r="E17" s="120">
        <v>31.900000000000002</v>
      </c>
      <c r="F17" s="120">
        <v>44</v>
      </c>
      <c r="G17" s="120">
        <v>80.300000000000011</v>
      </c>
      <c r="H17" s="120">
        <v>151.80000000000001</v>
      </c>
      <c r="I17" s="120">
        <v>0</v>
      </c>
      <c r="J17" s="120">
        <v>0</v>
      </c>
      <c r="K17" s="120">
        <v>0</v>
      </c>
      <c r="L17" s="120">
        <v>0</v>
      </c>
      <c r="M17" s="120">
        <v>0</v>
      </c>
      <c r="N17" s="120">
        <v>0</v>
      </c>
      <c r="P17" s="122"/>
      <c r="Q17" s="122"/>
      <c r="R17" s="122"/>
      <c r="S17" s="122"/>
      <c r="T17" s="122"/>
      <c r="U17" s="122"/>
      <c r="V17" s="122"/>
      <c r="W17" s="122"/>
      <c r="X17" s="122"/>
      <c r="Y17" s="122"/>
      <c r="Z17" s="122"/>
      <c r="AA17" s="124"/>
      <c r="AB17" s="124"/>
      <c r="AC17" s="124"/>
      <c r="AD17" s="124"/>
      <c r="AE17" s="124"/>
      <c r="AF17" s="124"/>
      <c r="AG17" s="124"/>
      <c r="AH17" s="124"/>
      <c r="AI17" s="124"/>
      <c r="AJ17" s="124"/>
      <c r="AK17" s="124"/>
    </row>
    <row r="18" spans="1:37" s="114" customFormat="1" ht="15.95" customHeight="1">
      <c r="A18" s="117">
        <v>9</v>
      </c>
      <c r="B18" s="32" t="s">
        <v>216</v>
      </c>
      <c r="C18" s="119" t="s">
        <v>297</v>
      </c>
      <c r="D18" s="120">
        <v>0</v>
      </c>
      <c r="E18" s="120">
        <v>91.300000000000011</v>
      </c>
      <c r="F18" s="120">
        <v>125.4</v>
      </c>
      <c r="G18" s="120">
        <v>184.8</v>
      </c>
      <c r="H18" s="120">
        <v>0</v>
      </c>
      <c r="I18" s="120">
        <v>0</v>
      </c>
      <c r="J18" s="120">
        <v>0</v>
      </c>
      <c r="K18" s="120">
        <v>0</v>
      </c>
      <c r="L18" s="120">
        <v>0</v>
      </c>
      <c r="M18" s="120">
        <v>0</v>
      </c>
      <c r="N18" s="120">
        <v>0</v>
      </c>
      <c r="P18" s="122"/>
      <c r="Q18" s="122"/>
      <c r="R18" s="122"/>
      <c r="S18" s="122"/>
      <c r="T18" s="122"/>
      <c r="U18" s="122"/>
      <c r="V18" s="122"/>
      <c r="W18" s="122"/>
      <c r="X18" s="122"/>
      <c r="Y18" s="122"/>
      <c r="Z18" s="122"/>
      <c r="AA18" s="124"/>
      <c r="AB18" s="124"/>
      <c r="AC18" s="124"/>
      <c r="AD18" s="124"/>
      <c r="AE18" s="124"/>
      <c r="AF18" s="124"/>
      <c r="AG18" s="124"/>
      <c r="AH18" s="124"/>
      <c r="AI18" s="124"/>
      <c r="AJ18" s="124"/>
      <c r="AK18" s="124"/>
    </row>
    <row r="19" spans="1:37" s="114" customFormat="1" ht="15.95" customHeight="1">
      <c r="A19" s="117">
        <v>10</v>
      </c>
      <c r="B19" s="32" t="s">
        <v>217</v>
      </c>
      <c r="C19" s="119" t="s">
        <v>297</v>
      </c>
      <c r="D19" s="120">
        <v>0</v>
      </c>
      <c r="E19" s="120">
        <v>12.100000000000001</v>
      </c>
      <c r="F19" s="120">
        <v>14.3</v>
      </c>
      <c r="G19" s="120">
        <v>16.5</v>
      </c>
      <c r="H19" s="120">
        <v>23.1</v>
      </c>
      <c r="I19" s="120">
        <v>35.200000000000003</v>
      </c>
      <c r="J19" s="120">
        <v>45.1</v>
      </c>
      <c r="K19" s="120">
        <v>0</v>
      </c>
      <c r="L19" s="120">
        <v>0</v>
      </c>
      <c r="M19" s="120">
        <v>0</v>
      </c>
      <c r="N19" s="120">
        <v>0</v>
      </c>
      <c r="P19" s="122"/>
      <c r="Q19" s="122"/>
      <c r="R19" s="122"/>
      <c r="S19" s="122"/>
      <c r="T19" s="122"/>
      <c r="U19" s="122"/>
      <c r="V19" s="122"/>
      <c r="W19" s="122"/>
      <c r="X19" s="122"/>
      <c r="Y19" s="122"/>
      <c r="Z19" s="122"/>
      <c r="AA19" s="124"/>
      <c r="AB19" s="124"/>
      <c r="AC19" s="124"/>
      <c r="AD19" s="124"/>
      <c r="AE19" s="124"/>
      <c r="AF19" s="124"/>
      <c r="AG19" s="124"/>
      <c r="AH19" s="124"/>
      <c r="AI19" s="124"/>
      <c r="AJ19" s="124"/>
      <c r="AK19" s="124"/>
    </row>
    <row r="20" spans="1:37" s="114" customFormat="1" ht="15.95" customHeight="1">
      <c r="A20" s="117">
        <v>11</v>
      </c>
      <c r="B20" s="32" t="s">
        <v>218</v>
      </c>
      <c r="C20" s="119" t="s">
        <v>297</v>
      </c>
      <c r="D20" s="120">
        <v>0</v>
      </c>
      <c r="E20" s="120">
        <v>16.5</v>
      </c>
      <c r="F20" s="120">
        <v>25.3</v>
      </c>
      <c r="G20" s="120">
        <v>39.6</v>
      </c>
      <c r="H20" s="120">
        <v>64.900000000000006</v>
      </c>
      <c r="I20" s="120">
        <v>110.00000000000001</v>
      </c>
      <c r="J20" s="120">
        <v>214.50000000000003</v>
      </c>
      <c r="K20" s="120">
        <v>316.8</v>
      </c>
      <c r="L20" s="120">
        <v>347.6</v>
      </c>
      <c r="M20" s="120">
        <v>709.50000000000011</v>
      </c>
      <c r="N20" s="120">
        <v>0</v>
      </c>
      <c r="P20" s="122"/>
      <c r="Q20" s="122"/>
      <c r="R20" s="122"/>
      <c r="S20" s="122"/>
      <c r="T20" s="122"/>
      <c r="U20" s="122"/>
      <c r="V20" s="122"/>
      <c r="W20" s="122"/>
      <c r="X20" s="122"/>
      <c r="Y20" s="122"/>
      <c r="Z20" s="122"/>
      <c r="AA20" s="124"/>
      <c r="AB20" s="124"/>
      <c r="AC20" s="124"/>
      <c r="AD20" s="124"/>
      <c r="AE20" s="124"/>
      <c r="AF20" s="124"/>
      <c r="AG20" s="124"/>
      <c r="AH20" s="124"/>
      <c r="AI20" s="124"/>
      <c r="AJ20" s="124"/>
      <c r="AK20" s="124"/>
    </row>
    <row r="21" spans="1:37" s="114" customFormat="1" ht="15.95" customHeight="1">
      <c r="A21" s="117">
        <v>12</v>
      </c>
      <c r="B21" s="32" t="s">
        <v>219</v>
      </c>
      <c r="C21" s="119" t="s">
        <v>297</v>
      </c>
      <c r="D21" s="120">
        <v>0</v>
      </c>
      <c r="E21" s="120">
        <v>62.7</v>
      </c>
      <c r="F21" s="120">
        <v>112.2</v>
      </c>
      <c r="G21" s="120">
        <v>180.4</v>
      </c>
      <c r="H21" s="120">
        <v>310.20000000000005</v>
      </c>
      <c r="I21" s="120">
        <v>511.50000000000006</v>
      </c>
      <c r="J21" s="120">
        <v>668.80000000000007</v>
      </c>
      <c r="K21" s="120">
        <v>0</v>
      </c>
      <c r="L21" s="120">
        <v>0</v>
      </c>
      <c r="M21" s="120">
        <v>0</v>
      </c>
      <c r="N21" s="120">
        <v>0</v>
      </c>
      <c r="P21" s="122"/>
      <c r="Q21" s="122"/>
      <c r="R21" s="122"/>
      <c r="S21" s="122"/>
      <c r="T21" s="122"/>
      <c r="U21" s="122"/>
      <c r="V21" s="122"/>
      <c r="W21" s="122"/>
      <c r="X21" s="122"/>
      <c r="Y21" s="122"/>
      <c r="Z21" s="122"/>
      <c r="AA21" s="124"/>
      <c r="AB21" s="124"/>
      <c r="AC21" s="124"/>
      <c r="AD21" s="124"/>
      <c r="AE21" s="124"/>
      <c r="AF21" s="124"/>
      <c r="AG21" s="124"/>
      <c r="AH21" s="124"/>
      <c r="AI21" s="124"/>
      <c r="AJ21" s="124"/>
      <c r="AK21" s="124"/>
    </row>
    <row r="22" spans="1:37" s="114" customFormat="1" ht="15.95" customHeight="1">
      <c r="A22" s="117">
        <v>13</v>
      </c>
      <c r="B22" s="32" t="s">
        <v>220</v>
      </c>
      <c r="C22" s="119" t="s">
        <v>297</v>
      </c>
      <c r="D22" s="120">
        <v>0</v>
      </c>
      <c r="E22" s="120">
        <v>0</v>
      </c>
      <c r="F22" s="120">
        <v>0</v>
      </c>
      <c r="G22" s="120">
        <v>0</v>
      </c>
      <c r="H22" s="120">
        <v>330</v>
      </c>
      <c r="I22" s="120">
        <v>0</v>
      </c>
      <c r="J22" s="120">
        <v>0</v>
      </c>
      <c r="K22" s="120">
        <v>0</v>
      </c>
      <c r="L22" s="120">
        <v>0</v>
      </c>
      <c r="M22" s="120">
        <v>0</v>
      </c>
      <c r="N22" s="120">
        <v>0</v>
      </c>
      <c r="P22" s="122"/>
      <c r="Q22" s="122"/>
      <c r="R22" s="122"/>
      <c r="S22" s="122"/>
      <c r="T22" s="122"/>
      <c r="U22" s="122"/>
      <c r="V22" s="122"/>
      <c r="W22" s="122"/>
      <c r="X22" s="122"/>
      <c r="Y22" s="122"/>
      <c r="Z22" s="122"/>
      <c r="AA22" s="124"/>
      <c r="AB22" s="124"/>
      <c r="AC22" s="124"/>
      <c r="AD22" s="124"/>
      <c r="AE22" s="124"/>
      <c r="AF22" s="124"/>
      <c r="AG22" s="124"/>
      <c r="AH22" s="124"/>
      <c r="AI22" s="124"/>
      <c r="AJ22" s="124"/>
      <c r="AK22" s="124"/>
    </row>
    <row r="23" spans="1:37" s="114" customFormat="1" ht="15.95" customHeight="1">
      <c r="A23" s="117">
        <v>14</v>
      </c>
      <c r="B23" s="32" t="s">
        <v>222</v>
      </c>
      <c r="C23" s="119" t="s">
        <v>297</v>
      </c>
      <c r="D23" s="120">
        <v>0</v>
      </c>
      <c r="E23" s="120">
        <v>9.9</v>
      </c>
      <c r="F23" s="120">
        <v>12.100000000000001</v>
      </c>
      <c r="G23" s="120">
        <v>16.5</v>
      </c>
      <c r="H23" s="120">
        <v>0</v>
      </c>
      <c r="I23" s="120">
        <v>0</v>
      </c>
      <c r="J23" s="120">
        <v>0</v>
      </c>
      <c r="K23" s="120">
        <v>0</v>
      </c>
      <c r="L23" s="120">
        <v>0</v>
      </c>
      <c r="M23" s="120">
        <v>0</v>
      </c>
      <c r="N23" s="120">
        <v>0</v>
      </c>
      <c r="P23" s="122"/>
      <c r="Q23" s="122"/>
      <c r="R23" s="122"/>
      <c r="S23" s="122"/>
      <c r="T23" s="122"/>
      <c r="U23" s="122"/>
      <c r="V23" s="122"/>
      <c r="W23" s="122"/>
      <c r="X23" s="122"/>
      <c r="Y23" s="122"/>
      <c r="Z23" s="122"/>
      <c r="AA23" s="124"/>
      <c r="AB23" s="124"/>
      <c r="AC23" s="124"/>
      <c r="AD23" s="124"/>
      <c r="AE23" s="124"/>
      <c r="AF23" s="124"/>
      <c r="AG23" s="124"/>
      <c r="AH23" s="124"/>
      <c r="AI23" s="124"/>
      <c r="AJ23" s="124"/>
      <c r="AK23" s="124"/>
    </row>
    <row r="24" spans="1:37" s="114" customFormat="1" ht="15.95" customHeight="1">
      <c r="A24" s="117">
        <v>15</v>
      </c>
      <c r="B24" s="32" t="s">
        <v>223</v>
      </c>
      <c r="C24" s="119" t="s">
        <v>297</v>
      </c>
      <c r="D24" s="120">
        <v>0</v>
      </c>
      <c r="E24" s="120">
        <v>16.5</v>
      </c>
      <c r="F24" s="120">
        <v>0</v>
      </c>
      <c r="G24" s="120">
        <v>0</v>
      </c>
      <c r="H24" s="120">
        <v>0</v>
      </c>
      <c r="I24" s="120">
        <v>0</v>
      </c>
      <c r="J24" s="120">
        <v>0</v>
      </c>
      <c r="K24" s="120">
        <v>0</v>
      </c>
      <c r="L24" s="120">
        <v>0</v>
      </c>
      <c r="M24" s="120">
        <v>0</v>
      </c>
      <c r="N24" s="120">
        <v>0</v>
      </c>
      <c r="P24" s="122"/>
      <c r="Q24" s="122"/>
      <c r="R24" s="122"/>
      <c r="S24" s="122"/>
      <c r="T24" s="122"/>
      <c r="U24" s="122"/>
      <c r="V24" s="122"/>
      <c r="W24" s="122"/>
      <c r="X24" s="122"/>
      <c r="Y24" s="122"/>
      <c r="Z24" s="122"/>
      <c r="AA24" s="124"/>
      <c r="AB24" s="124"/>
      <c r="AC24" s="124"/>
      <c r="AD24" s="124"/>
      <c r="AE24" s="124"/>
      <c r="AF24" s="124"/>
      <c r="AG24" s="124"/>
      <c r="AH24" s="124"/>
      <c r="AI24" s="124"/>
      <c r="AJ24" s="124"/>
      <c r="AK24" s="124"/>
    </row>
    <row r="25" spans="1:37" s="114" customFormat="1" ht="15.95" customHeight="1">
      <c r="A25" s="117">
        <v>16</v>
      </c>
      <c r="B25" s="32" t="s">
        <v>224</v>
      </c>
      <c r="C25" s="119" t="s">
        <v>297</v>
      </c>
      <c r="D25" s="120">
        <v>0</v>
      </c>
      <c r="E25" s="120">
        <v>67.100000000000009</v>
      </c>
      <c r="F25" s="120">
        <v>106.7</v>
      </c>
      <c r="G25" s="120">
        <v>122.10000000000001</v>
      </c>
      <c r="H25" s="120">
        <v>0</v>
      </c>
      <c r="I25" s="120">
        <v>0</v>
      </c>
      <c r="J25" s="120">
        <v>0</v>
      </c>
      <c r="K25" s="120">
        <v>0</v>
      </c>
      <c r="L25" s="120">
        <v>0</v>
      </c>
      <c r="M25" s="120">
        <v>0</v>
      </c>
      <c r="N25" s="120">
        <v>0</v>
      </c>
      <c r="P25" s="122"/>
      <c r="Q25" s="122"/>
      <c r="R25" s="122"/>
      <c r="S25" s="122"/>
      <c r="T25" s="122"/>
      <c r="U25" s="122"/>
      <c r="V25" s="122"/>
      <c r="W25" s="122"/>
      <c r="X25" s="122"/>
      <c r="Y25" s="122"/>
      <c r="Z25" s="122"/>
      <c r="AA25" s="124"/>
      <c r="AB25" s="124"/>
      <c r="AC25" s="124"/>
      <c r="AD25" s="124"/>
      <c r="AE25" s="124"/>
      <c r="AF25" s="124"/>
      <c r="AG25" s="124"/>
      <c r="AH25" s="124"/>
      <c r="AI25" s="124"/>
      <c r="AJ25" s="124"/>
      <c r="AK25" s="124"/>
    </row>
    <row r="26" spans="1:37" s="114" customFormat="1" ht="15.95" customHeight="1">
      <c r="A26" s="117"/>
      <c r="B26" s="34" t="s">
        <v>221</v>
      </c>
      <c r="C26" s="35" t="s">
        <v>304</v>
      </c>
      <c r="D26" s="35" t="s">
        <v>252</v>
      </c>
      <c r="E26" s="35" t="s">
        <v>253</v>
      </c>
      <c r="F26" s="35" t="s">
        <v>287</v>
      </c>
      <c r="G26" s="35" t="s">
        <v>288</v>
      </c>
      <c r="H26" s="35" t="s">
        <v>254</v>
      </c>
      <c r="I26" s="35" t="s">
        <v>289</v>
      </c>
      <c r="J26" s="35" t="s">
        <v>290</v>
      </c>
      <c r="K26" s="35" t="s">
        <v>291</v>
      </c>
      <c r="L26" s="35" t="s">
        <v>292</v>
      </c>
      <c r="M26" s="35" t="s">
        <v>293</v>
      </c>
      <c r="N26" s="35" t="s">
        <v>294</v>
      </c>
      <c r="O26" s="35" t="s">
        <v>316</v>
      </c>
      <c r="P26" s="118"/>
      <c r="Q26" s="118"/>
      <c r="R26" s="118"/>
      <c r="S26" s="118"/>
      <c r="T26" s="118"/>
      <c r="U26" s="118"/>
      <c r="V26" s="118"/>
      <c r="W26" s="118"/>
      <c r="X26" s="118"/>
      <c r="Y26" s="118"/>
      <c r="Z26" s="118"/>
      <c r="AA26" s="124"/>
      <c r="AB26" s="124"/>
      <c r="AC26" s="124"/>
      <c r="AD26" s="124"/>
      <c r="AE26" s="124"/>
      <c r="AF26" s="124"/>
      <c r="AG26" s="124"/>
      <c r="AH26" s="124"/>
      <c r="AI26" s="124"/>
      <c r="AJ26" s="124"/>
      <c r="AK26" s="124"/>
    </row>
    <row r="27" spans="1:37" s="114" customFormat="1" ht="15.95" customHeight="1">
      <c r="A27" s="117">
        <v>1</v>
      </c>
      <c r="B27" s="32" t="s">
        <v>225</v>
      </c>
      <c r="C27" s="119" t="s">
        <v>297</v>
      </c>
      <c r="D27" s="120">
        <v>128.70000000000002</v>
      </c>
      <c r="E27" s="120">
        <v>145.20000000000002</v>
      </c>
      <c r="F27" s="120">
        <v>160.60000000000002</v>
      </c>
      <c r="G27" s="120">
        <v>154</v>
      </c>
      <c r="H27" s="120">
        <v>166.10000000000002</v>
      </c>
      <c r="I27" s="120">
        <v>361.90000000000003</v>
      </c>
      <c r="J27" s="120">
        <v>621.5</v>
      </c>
      <c r="K27" s="120">
        <v>798.6</v>
      </c>
      <c r="L27" s="120">
        <v>1180.3000000000002</v>
      </c>
      <c r="M27" s="120">
        <v>2387</v>
      </c>
      <c r="N27" s="120">
        <v>3185.6000000000004</v>
      </c>
      <c r="O27" s="127">
        <v>11482.900000000001</v>
      </c>
      <c r="P27" s="122"/>
      <c r="Q27" s="122"/>
      <c r="R27" s="122"/>
      <c r="S27" s="122"/>
      <c r="T27" s="122"/>
      <c r="U27" s="122"/>
      <c r="V27" s="122"/>
      <c r="W27" s="122"/>
      <c r="X27" s="122"/>
      <c r="Y27" s="122"/>
      <c r="Z27" s="122"/>
      <c r="AA27" s="124"/>
      <c r="AB27" s="124"/>
      <c r="AC27" s="124"/>
      <c r="AD27" s="124"/>
      <c r="AE27" s="124"/>
      <c r="AF27" s="124"/>
      <c r="AG27" s="124"/>
      <c r="AH27" s="124"/>
      <c r="AI27" s="124"/>
      <c r="AJ27" s="124"/>
      <c r="AK27" s="124"/>
    </row>
    <row r="28" spans="1:37" s="114" customFormat="1" ht="15.95" customHeight="1">
      <c r="A28" s="117">
        <v>2</v>
      </c>
      <c r="B28" s="32" t="s">
        <v>226</v>
      </c>
      <c r="C28" s="119" t="s">
        <v>297</v>
      </c>
      <c r="D28" s="120">
        <v>171.60000000000002</v>
      </c>
      <c r="E28" s="120">
        <v>166.10000000000002</v>
      </c>
      <c r="F28" s="120">
        <v>207.9</v>
      </c>
      <c r="G28" s="120">
        <v>236.50000000000003</v>
      </c>
      <c r="H28" s="120">
        <v>244.20000000000002</v>
      </c>
      <c r="I28" s="120">
        <v>466.40000000000003</v>
      </c>
      <c r="J28" s="120">
        <v>700.7</v>
      </c>
      <c r="K28" s="120">
        <v>1053.8000000000002</v>
      </c>
      <c r="L28" s="120">
        <v>1525.7</v>
      </c>
      <c r="M28" s="120">
        <v>3657.5000000000005</v>
      </c>
      <c r="N28" s="120">
        <v>5270.1</v>
      </c>
      <c r="O28" s="127">
        <v>12426.700000000003</v>
      </c>
      <c r="P28" s="122"/>
      <c r="Q28" s="122"/>
      <c r="R28" s="122"/>
      <c r="S28" s="122"/>
      <c r="T28" s="122"/>
      <c r="U28" s="122"/>
      <c r="V28" s="122"/>
      <c r="W28" s="122"/>
      <c r="X28" s="122"/>
      <c r="Y28" s="122"/>
      <c r="Z28" s="122"/>
      <c r="AA28" s="124"/>
      <c r="AB28" s="124"/>
      <c r="AC28" s="124"/>
      <c r="AD28" s="124"/>
      <c r="AE28" s="124"/>
      <c r="AF28" s="124"/>
      <c r="AG28" s="124"/>
      <c r="AH28" s="124"/>
      <c r="AI28" s="124"/>
      <c r="AJ28" s="124"/>
      <c r="AK28" s="124"/>
    </row>
    <row r="29" spans="1:37" s="114" customFormat="1" ht="15.95" customHeight="1">
      <c r="A29" s="117">
        <v>3</v>
      </c>
      <c r="B29" s="32" t="s">
        <v>227</v>
      </c>
      <c r="C29" s="119" t="s">
        <v>297</v>
      </c>
      <c r="D29" s="120">
        <v>132</v>
      </c>
      <c r="E29" s="120">
        <v>188.10000000000002</v>
      </c>
      <c r="F29" s="120">
        <v>195.8</v>
      </c>
      <c r="G29" s="120">
        <v>256.3</v>
      </c>
      <c r="H29" s="120">
        <v>289.3</v>
      </c>
      <c r="I29" s="120">
        <v>360.8</v>
      </c>
      <c r="J29" s="120">
        <v>0</v>
      </c>
      <c r="K29" s="120">
        <v>0</v>
      </c>
      <c r="L29" s="120">
        <v>0</v>
      </c>
      <c r="M29" s="120">
        <v>0</v>
      </c>
      <c r="N29" s="120">
        <v>0</v>
      </c>
      <c r="O29" s="128"/>
      <c r="P29" s="122"/>
      <c r="Q29" s="122"/>
      <c r="R29" s="122"/>
      <c r="S29" s="122"/>
      <c r="T29" s="122"/>
      <c r="U29" s="122"/>
      <c r="V29" s="122"/>
      <c r="W29" s="122"/>
      <c r="X29" s="122"/>
      <c r="Y29" s="122"/>
      <c r="Z29" s="122"/>
      <c r="AA29" s="124"/>
      <c r="AB29" s="124"/>
      <c r="AC29" s="124"/>
      <c r="AD29" s="124"/>
      <c r="AE29" s="124"/>
      <c r="AF29" s="124"/>
      <c r="AG29" s="124"/>
      <c r="AH29" s="124"/>
      <c r="AI29" s="124"/>
      <c r="AJ29" s="124"/>
      <c r="AK29" s="124"/>
    </row>
    <row r="30" spans="1:37" s="114" customFormat="1" ht="15.95" customHeight="1">
      <c r="A30" s="117">
        <v>4</v>
      </c>
      <c r="B30" s="32" t="s">
        <v>229</v>
      </c>
      <c r="C30" s="119" t="s">
        <v>297</v>
      </c>
      <c r="D30" s="120">
        <v>177.10000000000002</v>
      </c>
      <c r="E30" s="120">
        <v>188.10000000000002</v>
      </c>
      <c r="F30" s="120">
        <v>220.00000000000003</v>
      </c>
      <c r="G30" s="120">
        <v>354.20000000000005</v>
      </c>
      <c r="H30" s="120">
        <v>272.8</v>
      </c>
      <c r="I30" s="120">
        <v>498.30000000000007</v>
      </c>
      <c r="J30" s="120">
        <v>0</v>
      </c>
      <c r="K30" s="120">
        <v>0</v>
      </c>
      <c r="L30" s="120">
        <v>0</v>
      </c>
      <c r="M30" s="120">
        <v>0</v>
      </c>
      <c r="N30" s="120">
        <v>0</v>
      </c>
      <c r="O30" s="128"/>
      <c r="P30" s="122"/>
      <c r="Q30" s="122"/>
      <c r="R30" s="122"/>
      <c r="S30" s="122"/>
      <c r="T30" s="122"/>
      <c r="U30" s="122"/>
      <c r="V30" s="122"/>
      <c r="W30" s="122"/>
      <c r="X30" s="122"/>
      <c r="Y30" s="122"/>
      <c r="Z30" s="122"/>
      <c r="AA30" s="124"/>
      <c r="AB30" s="124"/>
      <c r="AC30" s="124"/>
      <c r="AD30" s="124"/>
      <c r="AE30" s="124"/>
      <c r="AF30" s="124"/>
      <c r="AG30" s="124"/>
      <c r="AH30" s="124"/>
      <c r="AI30" s="124"/>
      <c r="AJ30" s="124"/>
      <c r="AK30" s="124"/>
    </row>
    <row r="31" spans="1:37" s="114" customFormat="1" ht="15.95" customHeight="1">
      <c r="A31" s="117">
        <v>5</v>
      </c>
      <c r="B31" s="32" t="s">
        <v>230</v>
      </c>
      <c r="C31" s="119" t="s">
        <v>297</v>
      </c>
      <c r="D31" s="120">
        <v>135.30000000000001</v>
      </c>
      <c r="E31" s="120">
        <v>157.30000000000001</v>
      </c>
      <c r="F31" s="120">
        <v>201.3</v>
      </c>
      <c r="G31" s="120">
        <v>232.10000000000002</v>
      </c>
      <c r="H31" s="120">
        <v>255.20000000000002</v>
      </c>
      <c r="I31" s="120">
        <v>405.90000000000003</v>
      </c>
      <c r="J31" s="120">
        <v>0</v>
      </c>
      <c r="K31" s="120">
        <v>0</v>
      </c>
      <c r="L31" s="120">
        <v>0</v>
      </c>
      <c r="M31" s="120">
        <v>0</v>
      </c>
      <c r="N31" s="120">
        <v>0</v>
      </c>
      <c r="O31" s="128"/>
      <c r="P31" s="122"/>
      <c r="Q31" s="122"/>
      <c r="R31" s="122"/>
      <c r="S31" s="122"/>
      <c r="T31" s="122"/>
      <c r="U31" s="122"/>
      <c r="V31" s="122"/>
      <c r="W31" s="122"/>
      <c r="X31" s="122"/>
      <c r="Y31" s="122"/>
      <c r="Z31" s="122"/>
      <c r="AA31" s="124"/>
      <c r="AB31" s="124"/>
      <c r="AC31" s="124"/>
      <c r="AD31" s="124"/>
      <c r="AE31" s="124"/>
      <c r="AF31" s="124"/>
      <c r="AG31" s="124"/>
      <c r="AH31" s="124"/>
      <c r="AI31" s="124"/>
      <c r="AJ31" s="124"/>
      <c r="AK31" s="124"/>
    </row>
    <row r="32" spans="1:37" s="114" customFormat="1" ht="15.95" customHeight="1">
      <c r="A32" s="117">
        <v>6</v>
      </c>
      <c r="B32" s="32" t="s">
        <v>231</v>
      </c>
      <c r="C32" s="119" t="s">
        <v>297</v>
      </c>
      <c r="D32" s="120">
        <v>182.60000000000002</v>
      </c>
      <c r="E32" s="120">
        <v>182.60000000000002</v>
      </c>
      <c r="F32" s="120">
        <v>224.4</v>
      </c>
      <c r="G32" s="120">
        <v>279.40000000000003</v>
      </c>
      <c r="H32" s="120">
        <v>287.10000000000002</v>
      </c>
      <c r="I32" s="120">
        <v>511.50000000000006</v>
      </c>
      <c r="J32" s="120">
        <v>0</v>
      </c>
      <c r="K32" s="120">
        <v>0</v>
      </c>
      <c r="L32" s="120">
        <v>0</v>
      </c>
      <c r="M32" s="120">
        <v>0</v>
      </c>
      <c r="N32" s="120">
        <v>0</v>
      </c>
      <c r="O32" s="128"/>
      <c r="P32" s="122"/>
      <c r="Q32" s="122"/>
      <c r="R32" s="122"/>
      <c r="S32" s="122"/>
      <c r="T32" s="122"/>
      <c r="U32" s="122"/>
      <c r="V32" s="122"/>
      <c r="W32" s="122"/>
      <c r="X32" s="122"/>
      <c r="Y32" s="122"/>
      <c r="Z32" s="122"/>
      <c r="AA32" s="124"/>
      <c r="AB32" s="124"/>
      <c r="AC32" s="124"/>
      <c r="AD32" s="124"/>
      <c r="AE32" s="124"/>
      <c r="AF32" s="124"/>
      <c r="AG32" s="124"/>
      <c r="AH32" s="124"/>
      <c r="AI32" s="124"/>
      <c r="AJ32" s="124"/>
      <c r="AK32" s="124"/>
    </row>
    <row r="33" spans="1:37" s="114" customFormat="1" ht="15.95" customHeight="1">
      <c r="A33" s="117">
        <v>7</v>
      </c>
      <c r="B33" s="32" t="s">
        <v>232</v>
      </c>
      <c r="C33" s="119" t="s">
        <v>297</v>
      </c>
      <c r="D33" s="120">
        <v>188.10000000000002</v>
      </c>
      <c r="E33" s="120">
        <v>239.8</v>
      </c>
      <c r="F33" s="120">
        <v>348.70000000000005</v>
      </c>
      <c r="G33" s="120">
        <v>0</v>
      </c>
      <c r="H33" s="120">
        <v>0</v>
      </c>
      <c r="I33" s="120">
        <v>0</v>
      </c>
      <c r="J33" s="120">
        <v>0</v>
      </c>
      <c r="K33" s="120">
        <v>0</v>
      </c>
      <c r="L33" s="120">
        <v>0</v>
      </c>
      <c r="M33" s="120">
        <v>0</v>
      </c>
      <c r="N33" s="120">
        <v>0</v>
      </c>
      <c r="O33" s="128"/>
      <c r="P33" s="122"/>
      <c r="Q33" s="122"/>
      <c r="R33" s="122"/>
      <c r="S33" s="122"/>
      <c r="T33" s="122"/>
      <c r="U33" s="122"/>
      <c r="V33" s="122"/>
      <c r="W33" s="122"/>
      <c r="X33" s="122"/>
      <c r="Y33" s="122"/>
      <c r="Z33" s="122"/>
      <c r="AA33" s="124"/>
      <c r="AB33" s="124"/>
      <c r="AC33" s="124"/>
      <c r="AD33" s="124"/>
      <c r="AE33" s="124"/>
      <c r="AF33" s="124"/>
      <c r="AG33" s="124"/>
      <c r="AH33" s="124"/>
      <c r="AI33" s="124"/>
      <c r="AJ33" s="124"/>
      <c r="AK33" s="124"/>
    </row>
    <row r="34" spans="1:37" s="114" customFormat="1" ht="15.95" customHeight="1">
      <c r="A34" s="117">
        <v>8</v>
      </c>
      <c r="B34" s="32" t="s">
        <v>233</v>
      </c>
      <c r="C34" s="119" t="s">
        <v>297</v>
      </c>
      <c r="D34" s="120">
        <v>149.60000000000002</v>
      </c>
      <c r="E34" s="120">
        <v>251.90000000000003</v>
      </c>
      <c r="F34" s="120">
        <v>306.90000000000003</v>
      </c>
      <c r="G34" s="120">
        <v>0</v>
      </c>
      <c r="H34" s="120">
        <v>0</v>
      </c>
      <c r="I34" s="120">
        <v>0</v>
      </c>
      <c r="J34" s="120">
        <v>0</v>
      </c>
      <c r="K34" s="120">
        <v>0</v>
      </c>
      <c r="L34" s="120">
        <v>0</v>
      </c>
      <c r="M34" s="120">
        <v>0</v>
      </c>
      <c r="N34" s="120">
        <v>0</v>
      </c>
      <c r="O34" s="128"/>
      <c r="P34" s="122"/>
      <c r="Q34" s="122"/>
      <c r="R34" s="122"/>
      <c r="S34" s="122"/>
      <c r="T34" s="122"/>
      <c r="U34" s="122"/>
      <c r="V34" s="122"/>
      <c r="W34" s="122"/>
      <c r="X34" s="122"/>
      <c r="Y34" s="122"/>
      <c r="Z34" s="122"/>
      <c r="AA34" s="124"/>
      <c r="AB34" s="124"/>
      <c r="AC34" s="124"/>
      <c r="AD34" s="124"/>
      <c r="AE34" s="124"/>
      <c r="AF34" s="124"/>
      <c r="AG34" s="124"/>
      <c r="AH34" s="124"/>
      <c r="AI34" s="124"/>
      <c r="AJ34" s="124"/>
      <c r="AK34" s="124"/>
    </row>
    <row r="35" spans="1:37" s="114" customFormat="1" ht="15.95" customHeight="1">
      <c r="A35" s="117">
        <v>9</v>
      </c>
      <c r="B35" s="32" t="s">
        <v>234</v>
      </c>
      <c r="C35" s="119" t="s">
        <v>297</v>
      </c>
      <c r="D35" s="120">
        <v>309.10000000000002</v>
      </c>
      <c r="E35" s="120">
        <v>0</v>
      </c>
      <c r="F35" s="120">
        <v>446.6</v>
      </c>
      <c r="G35" s="120">
        <v>0</v>
      </c>
      <c r="H35" s="120">
        <v>0</v>
      </c>
      <c r="I35" s="120">
        <v>0</v>
      </c>
      <c r="J35" s="120">
        <v>0</v>
      </c>
      <c r="K35" s="120">
        <v>0</v>
      </c>
      <c r="L35" s="120">
        <v>0</v>
      </c>
      <c r="M35" s="120">
        <v>0</v>
      </c>
      <c r="N35" s="120">
        <v>0</v>
      </c>
      <c r="O35" s="128"/>
      <c r="P35" s="122"/>
      <c r="Q35" s="122"/>
      <c r="R35" s="122"/>
      <c r="S35" s="122"/>
      <c r="T35" s="122"/>
      <c r="U35" s="122"/>
      <c r="V35" s="122"/>
      <c r="W35" s="122"/>
      <c r="X35" s="122"/>
      <c r="Y35" s="122"/>
      <c r="Z35" s="122"/>
      <c r="AA35" s="124"/>
      <c r="AB35" s="124"/>
      <c r="AC35" s="124"/>
      <c r="AD35" s="124"/>
      <c r="AE35" s="124"/>
      <c r="AF35" s="124"/>
      <c r="AG35" s="124"/>
      <c r="AH35" s="124"/>
      <c r="AI35" s="124"/>
      <c r="AJ35" s="124"/>
      <c r="AK35" s="124"/>
    </row>
    <row r="36" spans="1:37" s="114" customFormat="1" ht="15.95" customHeight="1">
      <c r="A36" s="117">
        <v>10</v>
      </c>
      <c r="B36" s="32" t="s">
        <v>235</v>
      </c>
      <c r="C36" s="119" t="s">
        <v>297</v>
      </c>
      <c r="D36" s="120">
        <v>299.20000000000005</v>
      </c>
      <c r="E36" s="120">
        <v>0</v>
      </c>
      <c r="F36" s="120">
        <v>440.00000000000006</v>
      </c>
      <c r="G36" s="120">
        <v>0</v>
      </c>
      <c r="H36" s="120">
        <v>0</v>
      </c>
      <c r="I36" s="120">
        <v>0</v>
      </c>
      <c r="J36" s="120">
        <v>0</v>
      </c>
      <c r="K36" s="120">
        <v>0</v>
      </c>
      <c r="L36" s="120">
        <v>0</v>
      </c>
      <c r="M36" s="120">
        <v>0</v>
      </c>
      <c r="N36" s="120">
        <v>0</v>
      </c>
      <c r="O36" s="128"/>
      <c r="P36" s="122"/>
      <c r="Q36" s="122"/>
      <c r="R36" s="122"/>
      <c r="S36" s="122"/>
      <c r="T36" s="122"/>
      <c r="U36" s="122"/>
      <c r="V36" s="122"/>
      <c r="W36" s="122"/>
      <c r="X36" s="122"/>
      <c r="Y36" s="122"/>
      <c r="Z36" s="122"/>
      <c r="AA36" s="124"/>
      <c r="AB36" s="124"/>
      <c r="AC36" s="124"/>
      <c r="AD36" s="124"/>
      <c r="AE36" s="124"/>
      <c r="AF36" s="124"/>
      <c r="AG36" s="124"/>
      <c r="AH36" s="124"/>
      <c r="AI36" s="124"/>
      <c r="AJ36" s="124"/>
      <c r="AK36" s="124"/>
    </row>
    <row r="37" spans="1:37" s="114" customFormat="1" ht="15.95" customHeight="1">
      <c r="A37" s="117"/>
      <c r="B37" s="35" t="s">
        <v>221</v>
      </c>
      <c r="C37" s="35" t="s">
        <v>304</v>
      </c>
      <c r="D37" s="35" t="s">
        <v>273</v>
      </c>
      <c r="E37" s="35" t="s">
        <v>274</v>
      </c>
      <c r="F37" s="35" t="s">
        <v>275</v>
      </c>
      <c r="G37" s="35" t="s">
        <v>276</v>
      </c>
      <c r="H37" s="35" t="s">
        <v>277</v>
      </c>
      <c r="I37" s="35" t="s">
        <v>278</v>
      </c>
      <c r="J37" s="35" t="s">
        <v>279</v>
      </c>
      <c r="K37" s="35" t="s">
        <v>280</v>
      </c>
      <c r="L37" s="35" t="s">
        <v>281</v>
      </c>
      <c r="M37" s="35" t="s">
        <v>282</v>
      </c>
      <c r="N37" s="129"/>
      <c r="P37" s="118"/>
      <c r="Q37" s="118"/>
      <c r="R37" s="118"/>
      <c r="S37" s="118"/>
      <c r="T37" s="118"/>
      <c r="U37" s="118"/>
      <c r="V37" s="118"/>
      <c r="W37" s="118"/>
      <c r="X37" s="118"/>
      <c r="Y37" s="118"/>
      <c r="AA37" s="124"/>
      <c r="AB37" s="124"/>
      <c r="AC37" s="124"/>
      <c r="AD37" s="124"/>
      <c r="AE37" s="124"/>
      <c r="AF37" s="124"/>
      <c r="AG37" s="124"/>
      <c r="AH37" s="124"/>
      <c r="AI37" s="124"/>
      <c r="AJ37" s="124"/>
      <c r="AK37" s="124"/>
    </row>
    <row r="38" spans="1:37" s="114" customFormat="1" ht="15.95" customHeight="1">
      <c r="A38" s="812">
        <v>11</v>
      </c>
      <c r="B38" s="813" t="s">
        <v>236</v>
      </c>
      <c r="C38" s="119" t="s">
        <v>297</v>
      </c>
      <c r="D38" s="120">
        <v>19.8</v>
      </c>
      <c r="E38" s="120">
        <v>26.400000000000002</v>
      </c>
      <c r="F38" s="120">
        <v>27.500000000000004</v>
      </c>
      <c r="G38" s="120">
        <v>39.6</v>
      </c>
      <c r="H38" s="120">
        <v>45.1</v>
      </c>
      <c r="I38" s="120">
        <v>56.1</v>
      </c>
      <c r="J38" s="120">
        <v>71.5</v>
      </c>
      <c r="K38" s="120">
        <v>79.2</v>
      </c>
      <c r="L38" s="120">
        <v>82.5</v>
      </c>
      <c r="M38" s="120">
        <v>97.9</v>
      </c>
      <c r="N38" s="119"/>
      <c r="P38" s="122"/>
      <c r="Q38" s="122"/>
      <c r="R38" s="122"/>
      <c r="S38" s="122"/>
      <c r="T38" s="122"/>
      <c r="U38" s="122"/>
      <c r="V38" s="122"/>
      <c r="W38" s="122"/>
      <c r="X38" s="122"/>
      <c r="Y38" s="122"/>
      <c r="Z38" s="130"/>
      <c r="AA38" s="124"/>
      <c r="AB38" s="124"/>
      <c r="AC38" s="124"/>
      <c r="AD38" s="124"/>
      <c r="AE38" s="124"/>
      <c r="AF38" s="124"/>
      <c r="AG38" s="124"/>
      <c r="AH38" s="124"/>
      <c r="AI38" s="124"/>
      <c r="AJ38" s="124"/>
      <c r="AK38" s="124"/>
    </row>
    <row r="39" spans="1:37" s="114" customFormat="1" ht="15.95" customHeight="1">
      <c r="A39" s="812"/>
      <c r="B39" s="813"/>
      <c r="C39" s="35" t="s">
        <v>304</v>
      </c>
      <c r="D39" s="35" t="s">
        <v>283</v>
      </c>
      <c r="E39" s="35" t="s">
        <v>284</v>
      </c>
      <c r="F39" s="35" t="s">
        <v>285</v>
      </c>
      <c r="G39" s="35" t="s">
        <v>286</v>
      </c>
      <c r="H39" s="119"/>
      <c r="I39" s="119"/>
      <c r="J39" s="119"/>
      <c r="K39" s="119"/>
      <c r="L39" s="119"/>
      <c r="M39" s="119"/>
      <c r="N39" s="119"/>
      <c r="P39" s="118"/>
      <c r="Q39" s="118"/>
      <c r="R39" s="118"/>
      <c r="S39" s="118"/>
      <c r="T39" s="130"/>
      <c r="U39" s="130"/>
      <c r="V39" s="130"/>
      <c r="W39" s="130"/>
      <c r="X39" s="130"/>
      <c r="Y39" s="130"/>
      <c r="Z39" s="130"/>
      <c r="AA39" s="124"/>
      <c r="AB39" s="124"/>
      <c r="AC39" s="124"/>
      <c r="AD39" s="124"/>
      <c r="AE39" s="124"/>
      <c r="AF39" s="124"/>
      <c r="AG39" s="124"/>
      <c r="AH39" s="124"/>
      <c r="AI39" s="124"/>
      <c r="AJ39" s="124"/>
      <c r="AK39" s="124"/>
    </row>
    <row r="40" spans="1:37" s="114" customFormat="1" ht="15.95" customHeight="1">
      <c r="A40" s="812"/>
      <c r="B40" s="813"/>
      <c r="C40" s="119" t="s">
        <v>297</v>
      </c>
      <c r="D40" s="120">
        <v>145.20000000000002</v>
      </c>
      <c r="E40" s="120">
        <v>149.60000000000002</v>
      </c>
      <c r="F40" s="120">
        <v>151.80000000000001</v>
      </c>
      <c r="G40" s="120">
        <v>155.10000000000002</v>
      </c>
      <c r="H40" s="119"/>
      <c r="I40" s="119"/>
      <c r="J40" s="119"/>
      <c r="K40" s="119"/>
      <c r="L40" s="119"/>
      <c r="M40" s="119"/>
      <c r="N40" s="119"/>
      <c r="P40" s="122"/>
      <c r="Q40" s="122"/>
      <c r="R40" s="122"/>
      <c r="S40" s="122"/>
      <c r="T40" s="130"/>
      <c r="U40" s="130"/>
      <c r="V40" s="130"/>
      <c r="W40" s="130"/>
      <c r="X40" s="130"/>
      <c r="Y40" s="130"/>
      <c r="Z40" s="130"/>
      <c r="AA40" s="124"/>
      <c r="AB40" s="124"/>
      <c r="AC40" s="124"/>
      <c r="AD40" s="124"/>
      <c r="AE40" s="124"/>
      <c r="AF40" s="124"/>
      <c r="AG40" s="124"/>
      <c r="AH40" s="124"/>
      <c r="AI40" s="124"/>
      <c r="AJ40" s="124"/>
      <c r="AK40" s="124"/>
    </row>
    <row r="41" spans="1:37" s="114" customFormat="1" ht="15.95" customHeight="1">
      <c r="A41" s="131"/>
      <c r="B41" s="35"/>
      <c r="C41" s="35" t="s">
        <v>304</v>
      </c>
      <c r="D41" s="35" t="s">
        <v>273</v>
      </c>
      <c r="E41" s="35" t="s">
        <v>274</v>
      </c>
      <c r="F41" s="35" t="s">
        <v>275</v>
      </c>
      <c r="G41" s="35" t="s">
        <v>276</v>
      </c>
      <c r="H41" s="35" t="s">
        <v>277</v>
      </c>
      <c r="I41" s="35" t="s">
        <v>278</v>
      </c>
      <c r="J41" s="35" t="s">
        <v>280</v>
      </c>
      <c r="K41" s="35" t="s">
        <v>281</v>
      </c>
      <c r="L41" s="35" t="s">
        <v>282</v>
      </c>
      <c r="M41" s="119"/>
      <c r="N41" s="129"/>
      <c r="P41" s="118"/>
      <c r="Q41" s="118"/>
      <c r="R41" s="118"/>
      <c r="S41" s="118"/>
      <c r="T41" s="118"/>
      <c r="U41" s="118"/>
      <c r="V41" s="118"/>
      <c r="W41" s="118"/>
      <c r="X41" s="118"/>
      <c r="Y41" s="130"/>
      <c r="AA41" s="124"/>
      <c r="AB41" s="124"/>
      <c r="AC41" s="124"/>
      <c r="AD41" s="124"/>
      <c r="AE41" s="124"/>
      <c r="AF41" s="124"/>
      <c r="AG41" s="124"/>
      <c r="AH41" s="124"/>
      <c r="AI41" s="124"/>
      <c r="AJ41" s="124"/>
      <c r="AK41" s="124"/>
    </row>
    <row r="42" spans="1:37" s="114" customFormat="1" ht="15.95" customHeight="1">
      <c r="A42" s="812">
        <v>12</v>
      </c>
      <c r="B42" s="813" t="s">
        <v>237</v>
      </c>
      <c r="C42" s="119" t="s">
        <v>297</v>
      </c>
      <c r="D42" s="120">
        <v>34.1</v>
      </c>
      <c r="E42" s="120">
        <v>52.800000000000004</v>
      </c>
      <c r="F42" s="120">
        <v>59.400000000000006</v>
      </c>
      <c r="G42" s="120">
        <v>83.600000000000009</v>
      </c>
      <c r="H42" s="120">
        <v>91.300000000000011</v>
      </c>
      <c r="I42" s="120">
        <v>95.7</v>
      </c>
      <c r="J42" s="120">
        <v>190.3</v>
      </c>
      <c r="K42" s="120">
        <v>194.70000000000002</v>
      </c>
      <c r="L42" s="120">
        <v>206.8</v>
      </c>
      <c r="M42" s="119"/>
      <c r="N42" s="119"/>
      <c r="P42" s="122"/>
      <c r="Q42" s="122"/>
      <c r="R42" s="122"/>
      <c r="S42" s="122"/>
      <c r="T42" s="122"/>
      <c r="U42" s="122"/>
      <c r="V42" s="122"/>
      <c r="W42" s="122"/>
      <c r="X42" s="122"/>
      <c r="Y42" s="130"/>
      <c r="Z42" s="130"/>
      <c r="AA42" s="124"/>
      <c r="AB42" s="124"/>
      <c r="AC42" s="124"/>
      <c r="AD42" s="124"/>
      <c r="AE42" s="124"/>
      <c r="AF42" s="124"/>
      <c r="AG42" s="124"/>
      <c r="AH42" s="124"/>
      <c r="AI42" s="124"/>
      <c r="AJ42" s="124"/>
      <c r="AK42" s="124"/>
    </row>
    <row r="43" spans="1:37" s="114" customFormat="1" ht="15.95" customHeight="1">
      <c r="A43" s="812"/>
      <c r="B43" s="813"/>
      <c r="C43" s="35" t="s">
        <v>304</v>
      </c>
      <c r="D43" s="35" t="s">
        <v>283</v>
      </c>
      <c r="E43" s="35" t="s">
        <v>284</v>
      </c>
      <c r="F43" s="35" t="s">
        <v>285</v>
      </c>
      <c r="G43" s="35" t="s">
        <v>286</v>
      </c>
      <c r="H43" s="119"/>
      <c r="I43" s="119"/>
      <c r="J43" s="119"/>
      <c r="K43" s="119"/>
      <c r="L43" s="119"/>
      <c r="M43" s="119"/>
      <c r="N43" s="119"/>
      <c r="P43" s="118"/>
      <c r="Q43" s="118"/>
      <c r="R43" s="118"/>
      <c r="S43" s="118"/>
      <c r="T43" s="130"/>
      <c r="U43" s="130"/>
      <c r="V43" s="130"/>
      <c r="W43" s="130"/>
      <c r="X43" s="130"/>
      <c r="Y43" s="130"/>
      <c r="Z43" s="130"/>
      <c r="AA43" s="124"/>
      <c r="AB43" s="124"/>
      <c r="AC43" s="124"/>
      <c r="AD43" s="124"/>
      <c r="AE43" s="124"/>
      <c r="AF43" s="124"/>
      <c r="AG43" s="124"/>
      <c r="AH43" s="124"/>
      <c r="AI43" s="124"/>
      <c r="AJ43" s="124"/>
      <c r="AK43" s="124"/>
    </row>
    <row r="44" spans="1:37" s="114" customFormat="1" ht="15.95" customHeight="1">
      <c r="A44" s="812"/>
      <c r="B44" s="813"/>
      <c r="C44" s="119" t="s">
        <v>297</v>
      </c>
      <c r="D44" s="120">
        <v>248.60000000000002</v>
      </c>
      <c r="E44" s="120">
        <v>249.70000000000002</v>
      </c>
      <c r="F44" s="120">
        <v>251.90000000000003</v>
      </c>
      <c r="G44" s="120">
        <v>276.10000000000002</v>
      </c>
      <c r="H44" s="119"/>
      <c r="I44" s="119"/>
      <c r="J44" s="119"/>
      <c r="K44" s="119"/>
      <c r="L44" s="119"/>
      <c r="M44" s="119"/>
      <c r="N44" s="119"/>
      <c r="P44" s="122"/>
      <c r="Q44" s="122"/>
      <c r="R44" s="122"/>
      <c r="S44" s="122"/>
      <c r="T44" s="130"/>
      <c r="U44" s="130"/>
      <c r="V44" s="130"/>
      <c r="W44" s="130"/>
      <c r="X44" s="130"/>
      <c r="Y44" s="130"/>
      <c r="Z44" s="130"/>
      <c r="AA44" s="124"/>
      <c r="AB44" s="124"/>
      <c r="AC44" s="124"/>
      <c r="AD44" s="124"/>
      <c r="AE44" s="124"/>
      <c r="AF44" s="124"/>
      <c r="AG44" s="124"/>
      <c r="AH44" s="124"/>
      <c r="AI44" s="124"/>
      <c r="AJ44" s="124"/>
      <c r="AK44" s="124"/>
    </row>
    <row r="45" spans="1:37" s="114" customFormat="1" ht="15.95" customHeight="1">
      <c r="A45" s="117"/>
      <c r="B45" s="35"/>
      <c r="C45" s="35" t="s">
        <v>304</v>
      </c>
      <c r="D45" s="35" t="s">
        <v>273</v>
      </c>
      <c r="E45" s="35" t="s">
        <v>274</v>
      </c>
      <c r="F45" s="35" t="s">
        <v>275</v>
      </c>
      <c r="G45" s="35" t="s">
        <v>278</v>
      </c>
      <c r="H45" s="35" t="s">
        <v>282</v>
      </c>
      <c r="I45" s="119"/>
      <c r="J45" s="119"/>
      <c r="K45" s="119"/>
      <c r="L45" s="119"/>
      <c r="M45" s="119"/>
      <c r="N45" s="119"/>
      <c r="P45" s="118"/>
      <c r="Q45" s="118"/>
      <c r="R45" s="118"/>
      <c r="S45" s="118"/>
      <c r="T45" s="118"/>
      <c r="U45" s="130"/>
      <c r="V45" s="130"/>
      <c r="W45" s="130"/>
      <c r="X45" s="130"/>
      <c r="Y45" s="130"/>
      <c r="Z45" s="130"/>
      <c r="AA45" s="124"/>
      <c r="AB45" s="124"/>
      <c r="AC45" s="124"/>
      <c r="AD45" s="124"/>
      <c r="AE45" s="124"/>
      <c r="AF45" s="124"/>
      <c r="AG45" s="124"/>
      <c r="AH45" s="124"/>
      <c r="AI45" s="124"/>
      <c r="AJ45" s="124"/>
      <c r="AK45" s="124"/>
    </row>
    <row r="46" spans="1:37" s="114" customFormat="1" ht="15.95" customHeight="1">
      <c r="A46" s="117">
        <v>13</v>
      </c>
      <c r="B46" s="32" t="s">
        <v>238</v>
      </c>
      <c r="C46" s="119" t="s">
        <v>297</v>
      </c>
      <c r="D46" s="120">
        <v>26.400000000000002</v>
      </c>
      <c r="E46" s="120">
        <v>39.6</v>
      </c>
      <c r="F46" s="120">
        <v>50.6</v>
      </c>
      <c r="G46" s="120">
        <v>127.60000000000001</v>
      </c>
      <c r="H46" s="120">
        <v>141.9</v>
      </c>
      <c r="I46" s="119"/>
      <c r="J46" s="119"/>
      <c r="K46" s="119"/>
      <c r="L46" s="119"/>
      <c r="M46" s="119"/>
      <c r="N46" s="119"/>
      <c r="P46" s="122"/>
      <c r="Q46" s="122"/>
      <c r="R46" s="122"/>
      <c r="S46" s="122"/>
      <c r="T46" s="122"/>
      <c r="U46" s="130"/>
      <c r="V46" s="130"/>
      <c r="W46" s="130"/>
      <c r="X46" s="130"/>
      <c r="Y46" s="130"/>
      <c r="Z46" s="130"/>
      <c r="AA46" s="124"/>
      <c r="AB46" s="124"/>
      <c r="AC46" s="124"/>
      <c r="AD46" s="124"/>
      <c r="AE46" s="124"/>
      <c r="AF46" s="124"/>
      <c r="AG46" s="124"/>
      <c r="AH46" s="124"/>
      <c r="AI46" s="124"/>
      <c r="AJ46" s="124"/>
      <c r="AK46" s="124"/>
    </row>
    <row r="47" spans="1:37" s="114" customFormat="1" ht="15.95" customHeight="1">
      <c r="A47" s="117">
        <v>14</v>
      </c>
      <c r="B47" s="32" t="s">
        <v>239</v>
      </c>
      <c r="C47" s="119" t="s">
        <v>297</v>
      </c>
      <c r="D47" s="814"/>
      <c r="E47" s="814"/>
      <c r="F47" s="814"/>
      <c r="G47" s="814"/>
      <c r="H47" s="814"/>
      <c r="I47" s="119"/>
      <c r="J47" s="119"/>
      <c r="K47" s="119"/>
      <c r="L47" s="119"/>
      <c r="M47" s="119"/>
      <c r="N47" s="119"/>
      <c r="P47" s="815"/>
      <c r="Q47" s="815"/>
      <c r="R47" s="815"/>
      <c r="S47" s="815"/>
      <c r="T47" s="815"/>
      <c r="U47" s="130"/>
      <c r="V47" s="130"/>
      <c r="W47" s="130"/>
      <c r="X47" s="130"/>
      <c r="Y47" s="130"/>
      <c r="Z47" s="130"/>
      <c r="AA47" s="124"/>
      <c r="AB47" s="124"/>
      <c r="AC47" s="124"/>
      <c r="AD47" s="124"/>
      <c r="AE47" s="124"/>
      <c r="AF47" s="124"/>
      <c r="AG47" s="124"/>
      <c r="AH47" s="124"/>
      <c r="AI47" s="124"/>
      <c r="AJ47" s="124"/>
      <c r="AK47" s="124"/>
    </row>
    <row r="48" spans="1:37" s="114" customFormat="1" ht="15.95" customHeight="1">
      <c r="A48" s="117">
        <v>15</v>
      </c>
      <c r="B48" s="32" t="s">
        <v>240</v>
      </c>
      <c r="C48" s="119" t="s">
        <v>297</v>
      </c>
      <c r="D48" s="814"/>
      <c r="E48" s="814"/>
      <c r="F48" s="814"/>
      <c r="G48" s="814"/>
      <c r="H48" s="814"/>
      <c r="I48" s="132"/>
      <c r="J48" s="132"/>
      <c r="K48" s="132"/>
      <c r="L48" s="132"/>
      <c r="M48" s="132"/>
      <c r="N48" s="132"/>
      <c r="P48" s="815"/>
      <c r="Q48" s="815"/>
      <c r="R48" s="815"/>
      <c r="S48" s="815"/>
      <c r="T48" s="815"/>
      <c r="U48" s="133"/>
      <c r="V48" s="133"/>
      <c r="W48" s="133"/>
      <c r="X48" s="133"/>
      <c r="Y48" s="133"/>
      <c r="Z48" s="133"/>
      <c r="AA48" s="124"/>
      <c r="AB48" s="124"/>
      <c r="AC48" s="124"/>
      <c r="AD48" s="124"/>
      <c r="AE48" s="124"/>
      <c r="AF48" s="124"/>
      <c r="AG48" s="124"/>
      <c r="AH48" s="124"/>
      <c r="AI48" s="124"/>
      <c r="AJ48" s="124"/>
      <c r="AK48" s="124"/>
    </row>
    <row r="49" spans="1:37" s="114" customFormat="1" ht="15.95" customHeight="1">
      <c r="A49" s="117">
        <v>16</v>
      </c>
      <c r="B49" s="32" t="s">
        <v>241</v>
      </c>
      <c r="C49" s="119" t="s">
        <v>297</v>
      </c>
      <c r="D49" s="816">
        <v>3718</v>
      </c>
      <c r="E49" s="817"/>
      <c r="F49" s="816">
        <v>4462</v>
      </c>
      <c r="G49" s="818"/>
      <c r="H49" s="817"/>
      <c r="I49" s="132"/>
      <c r="J49" s="132"/>
      <c r="K49" s="132"/>
      <c r="L49" s="132"/>
      <c r="M49" s="132"/>
      <c r="N49" s="132"/>
      <c r="P49" s="819"/>
      <c r="Q49" s="819"/>
      <c r="R49" s="819"/>
      <c r="S49" s="819"/>
      <c r="T49" s="819"/>
      <c r="U49" s="133"/>
      <c r="V49" s="133"/>
      <c r="W49" s="133"/>
      <c r="X49" s="133"/>
      <c r="Y49" s="133"/>
      <c r="Z49" s="133"/>
      <c r="AA49" s="124"/>
      <c r="AB49" s="124"/>
      <c r="AC49" s="124"/>
      <c r="AD49" s="124"/>
      <c r="AE49" s="124"/>
      <c r="AF49" s="124"/>
      <c r="AG49" s="124"/>
      <c r="AH49" s="124"/>
      <c r="AI49" s="124"/>
      <c r="AJ49" s="124"/>
      <c r="AK49" s="124"/>
    </row>
    <row r="50" spans="1:37" s="114" customFormat="1" ht="14.85" customHeight="1">
      <c r="A50" s="113"/>
      <c r="D50" s="115"/>
      <c r="AH50" s="116"/>
    </row>
  </sheetData>
  <mergeCells count="14">
    <mergeCell ref="D47:H47"/>
    <mergeCell ref="P47:T47"/>
    <mergeCell ref="D48:H48"/>
    <mergeCell ref="P48:T48"/>
    <mergeCell ref="D49:E49"/>
    <mergeCell ref="F49:H49"/>
    <mergeCell ref="P49:Q49"/>
    <mergeCell ref="R49:T49"/>
    <mergeCell ref="B2:E2"/>
    <mergeCell ref="A3:N3"/>
    <mergeCell ref="A38:A40"/>
    <mergeCell ref="B38:B40"/>
    <mergeCell ref="A42:A44"/>
    <mergeCell ref="B42:B44"/>
  </mergeCells>
  <pageMargins left="0.67" right="0.23622047244094499" top="0.64" bottom="0.48622047200000001" header="0.39370078740157499" footer="0.196850393700787"/>
  <pageSetup paperSize="9" scale="85" orientation="landscape" horizontalDpi="4294967293" verticalDpi="4294967293" r:id="rId1"/>
  <headerFooter alignWithMargins="0"/>
  <rowBreaks count="1" manualBreakCount="1">
    <brk id="36"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9"/>
  <sheetViews>
    <sheetView view="pageBreakPreview" zoomScale="120" zoomScaleSheetLayoutView="120" workbookViewId="0">
      <selection activeCell="B165" sqref="B165:I165"/>
    </sheetView>
  </sheetViews>
  <sheetFormatPr defaultColWidth="9.140625" defaultRowHeight="14.85" customHeight="1"/>
  <cols>
    <col min="1" max="1" width="4.85546875" style="16" customWidth="1"/>
    <col min="2" max="2" width="26.28515625" style="15" customWidth="1"/>
    <col min="3" max="3" width="7.42578125" style="14" customWidth="1"/>
    <col min="4" max="4" width="17" style="189" hidden="1" customWidth="1"/>
    <col min="5" max="5" width="9.42578125" style="15" customWidth="1"/>
    <col min="6" max="6" width="10.28515625" style="15" customWidth="1"/>
    <col min="7" max="7" width="11.5703125" style="15" customWidth="1"/>
    <col min="8" max="8" width="13.7109375" style="15" customWidth="1"/>
    <col min="9" max="9" width="13.140625" style="15" bestFit="1" customWidth="1"/>
    <col min="10" max="10" width="11.5703125" style="15" bestFit="1" customWidth="1"/>
    <col min="11" max="16384" width="9.140625" style="15"/>
  </cols>
  <sheetData>
    <row r="2" spans="1:10" ht="32.65" customHeight="1">
      <c r="A2" s="545" t="s">
        <v>8</v>
      </c>
      <c r="B2" s="470" t="s">
        <v>9</v>
      </c>
      <c r="C2" s="470" t="s">
        <v>53</v>
      </c>
      <c r="D2" s="136" t="e">
        <f>'Cons. mat (Road, Irrigation, Bu'!#REF!</f>
        <v>#REF!</v>
      </c>
      <c r="E2" s="596" t="s">
        <v>1315</v>
      </c>
      <c r="F2" s="596" t="s">
        <v>1497</v>
      </c>
      <c r="G2" s="596" t="s">
        <v>1503</v>
      </c>
      <c r="H2" s="596" t="s">
        <v>1988</v>
      </c>
      <c r="I2" s="596" t="s">
        <v>2068</v>
      </c>
    </row>
    <row r="3" spans="1:10" s="39" customFormat="1" ht="15">
      <c r="A3" s="175">
        <v>1</v>
      </c>
      <c r="B3" s="470" t="s">
        <v>2062</v>
      </c>
      <c r="C3" s="36"/>
      <c r="D3" s="188"/>
      <c r="E3" s="37"/>
      <c r="F3" s="38"/>
      <c r="G3" s="38"/>
      <c r="H3" s="38"/>
      <c r="I3" s="38"/>
    </row>
    <row r="4" spans="1:10" ht="15">
      <c r="A4" s="825" t="s">
        <v>7</v>
      </c>
      <c r="B4" s="470" t="s">
        <v>39</v>
      </c>
      <c r="C4" s="40"/>
      <c r="D4" s="188"/>
      <c r="E4" s="41"/>
      <c r="F4" s="20"/>
      <c r="G4" s="20"/>
      <c r="H4" s="20"/>
      <c r="I4" s="20"/>
      <c r="J4" s="565">
        <v>1.05</v>
      </c>
    </row>
    <row r="5" spans="1:10" ht="23.25">
      <c r="A5" s="825"/>
      <c r="B5" s="548" t="s">
        <v>1880</v>
      </c>
      <c r="C5" s="546" t="s">
        <v>1834</v>
      </c>
      <c r="D5" s="144">
        <v>620</v>
      </c>
      <c r="E5" s="320">
        <v>620</v>
      </c>
      <c r="F5" s="320">
        <v>620</v>
      </c>
      <c r="G5" s="320">
        <f>ROUNDDOWN(F5*1.025,0)</f>
        <v>635</v>
      </c>
      <c r="H5" s="320">
        <v>666</v>
      </c>
      <c r="I5" s="320">
        <v>666</v>
      </c>
      <c r="J5" s="439">
        <f>TRUNC(G5*J$4)</f>
        <v>666</v>
      </c>
    </row>
    <row r="6" spans="1:10" ht="23.25">
      <c r="A6" s="825"/>
      <c r="B6" s="548" t="s">
        <v>1882</v>
      </c>
      <c r="C6" s="546" t="s">
        <v>1834</v>
      </c>
      <c r="D6" s="144">
        <v>465</v>
      </c>
      <c r="E6" s="320">
        <v>465</v>
      </c>
      <c r="F6" s="320">
        <v>465</v>
      </c>
      <c r="G6" s="320">
        <f t="shared" ref="G6:G69" si="0">ROUNDDOWN(F6*1.025,0)</f>
        <v>476</v>
      </c>
      <c r="H6" s="320">
        <v>499</v>
      </c>
      <c r="I6" s="320">
        <v>499</v>
      </c>
      <c r="J6" s="439">
        <f t="shared" ref="J6:J69" si="1">TRUNC(G6*J$4)</f>
        <v>499</v>
      </c>
    </row>
    <row r="7" spans="1:10" ht="23.25">
      <c r="A7" s="825"/>
      <c r="B7" s="548" t="s">
        <v>1881</v>
      </c>
      <c r="C7" s="546" t="s">
        <v>1834</v>
      </c>
      <c r="D7" s="144">
        <v>310</v>
      </c>
      <c r="E7" s="320">
        <v>310</v>
      </c>
      <c r="F7" s="320">
        <v>310</v>
      </c>
      <c r="G7" s="320">
        <f t="shared" si="0"/>
        <v>317</v>
      </c>
      <c r="H7" s="320">
        <v>332</v>
      </c>
      <c r="I7" s="320">
        <v>332</v>
      </c>
      <c r="J7" s="439">
        <f t="shared" si="1"/>
        <v>332</v>
      </c>
    </row>
    <row r="8" spans="1:10" ht="23.25">
      <c r="A8" s="825"/>
      <c r="B8" s="547" t="s">
        <v>1883</v>
      </c>
      <c r="C8" s="546" t="s">
        <v>1834</v>
      </c>
      <c r="D8" s="144">
        <v>269</v>
      </c>
      <c r="E8" s="320">
        <v>269</v>
      </c>
      <c r="F8" s="320">
        <v>269</v>
      </c>
      <c r="G8" s="320">
        <f t="shared" si="0"/>
        <v>275</v>
      </c>
      <c r="H8" s="320">
        <v>288</v>
      </c>
      <c r="I8" s="320">
        <v>288</v>
      </c>
      <c r="J8" s="439">
        <f t="shared" si="1"/>
        <v>288</v>
      </c>
    </row>
    <row r="9" spans="1:10" ht="23.25">
      <c r="A9" s="825"/>
      <c r="B9" s="541" t="s">
        <v>1884</v>
      </c>
      <c r="C9" s="546" t="s">
        <v>1834</v>
      </c>
      <c r="D9" s="144">
        <v>403</v>
      </c>
      <c r="E9" s="320">
        <v>403</v>
      </c>
      <c r="F9" s="320">
        <v>403</v>
      </c>
      <c r="G9" s="320">
        <f t="shared" si="0"/>
        <v>413</v>
      </c>
      <c r="H9" s="320">
        <v>433</v>
      </c>
      <c r="I9" s="320">
        <v>433</v>
      </c>
      <c r="J9" s="439">
        <f t="shared" si="1"/>
        <v>433</v>
      </c>
    </row>
    <row r="10" spans="1:10" ht="23.25">
      <c r="A10" s="825"/>
      <c r="B10" s="541" t="s">
        <v>1885</v>
      </c>
      <c r="C10" s="546" t="s">
        <v>1834</v>
      </c>
      <c r="D10" s="144">
        <v>411</v>
      </c>
      <c r="E10" s="320">
        <v>411</v>
      </c>
      <c r="F10" s="320">
        <v>411</v>
      </c>
      <c r="G10" s="320">
        <f t="shared" si="0"/>
        <v>421</v>
      </c>
      <c r="H10" s="320">
        <v>442</v>
      </c>
      <c r="I10" s="320">
        <v>442</v>
      </c>
      <c r="J10" s="439">
        <f t="shared" si="1"/>
        <v>442</v>
      </c>
    </row>
    <row r="11" spans="1:10" ht="23.25">
      <c r="A11" s="825" t="s">
        <v>6</v>
      </c>
      <c r="B11" s="541" t="s">
        <v>1886</v>
      </c>
      <c r="C11" s="546" t="s">
        <v>1834</v>
      </c>
      <c r="D11" s="144">
        <v>873</v>
      </c>
      <c r="E11" s="320">
        <v>873</v>
      </c>
      <c r="F11" s="320">
        <v>873</v>
      </c>
      <c r="G11" s="320">
        <f t="shared" si="0"/>
        <v>894</v>
      </c>
      <c r="H11" s="320">
        <v>938</v>
      </c>
      <c r="I11" s="320">
        <v>938</v>
      </c>
      <c r="J11" s="439">
        <f t="shared" si="1"/>
        <v>938</v>
      </c>
    </row>
    <row r="12" spans="1:10" ht="23.25">
      <c r="A12" s="825"/>
      <c r="B12" s="541" t="s">
        <v>1887</v>
      </c>
      <c r="C12" s="546" t="s">
        <v>1834</v>
      </c>
      <c r="D12" s="144">
        <v>222</v>
      </c>
      <c r="E12" s="320">
        <v>222</v>
      </c>
      <c r="F12" s="320">
        <v>222</v>
      </c>
      <c r="G12" s="320">
        <f t="shared" si="0"/>
        <v>227</v>
      </c>
      <c r="H12" s="320">
        <v>238</v>
      </c>
      <c r="I12" s="320">
        <v>238</v>
      </c>
      <c r="J12" s="439">
        <f t="shared" si="1"/>
        <v>238</v>
      </c>
    </row>
    <row r="13" spans="1:10" ht="23.25">
      <c r="A13" s="825"/>
      <c r="B13" s="541" t="s">
        <v>308</v>
      </c>
      <c r="C13" s="546" t="s">
        <v>1834</v>
      </c>
      <c r="D13" s="144">
        <v>1350</v>
      </c>
      <c r="E13" s="320">
        <v>1350</v>
      </c>
      <c r="F13" s="320">
        <v>1350</v>
      </c>
      <c r="G13" s="320">
        <f t="shared" si="0"/>
        <v>1383</v>
      </c>
      <c r="H13" s="320">
        <v>1452</v>
      </c>
      <c r="I13" s="320">
        <v>1452</v>
      </c>
      <c r="J13" s="439">
        <f t="shared" si="1"/>
        <v>1452</v>
      </c>
    </row>
    <row r="14" spans="1:10" ht="23.25">
      <c r="A14" s="825" t="s">
        <v>11</v>
      </c>
      <c r="B14" s="549" t="s">
        <v>1888</v>
      </c>
      <c r="C14" s="546"/>
      <c r="D14" s="144"/>
      <c r="E14" s="36"/>
      <c r="F14" s="36"/>
      <c r="G14" s="320"/>
      <c r="H14" s="320">
        <v>0</v>
      </c>
      <c r="I14" s="320">
        <v>0</v>
      </c>
      <c r="J14" s="439">
        <f t="shared" si="1"/>
        <v>0</v>
      </c>
    </row>
    <row r="15" spans="1:10" ht="23.25">
      <c r="A15" s="825"/>
      <c r="B15" s="42" t="s">
        <v>1889</v>
      </c>
      <c r="C15" s="546" t="s">
        <v>1834</v>
      </c>
      <c r="D15" s="144">
        <v>118</v>
      </c>
      <c r="E15" s="36">
        <v>118</v>
      </c>
      <c r="F15" s="36">
        <v>118</v>
      </c>
      <c r="G15" s="320">
        <f t="shared" si="0"/>
        <v>120</v>
      </c>
      <c r="H15" s="320">
        <v>126</v>
      </c>
      <c r="I15" s="320">
        <v>126</v>
      </c>
      <c r="J15" s="439">
        <f t="shared" si="1"/>
        <v>126</v>
      </c>
    </row>
    <row r="16" spans="1:10" ht="23.25">
      <c r="A16" s="825"/>
      <c r="B16" s="42" t="s">
        <v>1890</v>
      </c>
      <c r="C16" s="546" t="s">
        <v>1834</v>
      </c>
      <c r="D16" s="144">
        <v>159</v>
      </c>
      <c r="E16" s="36">
        <v>159</v>
      </c>
      <c r="F16" s="36">
        <v>159</v>
      </c>
      <c r="G16" s="320">
        <f t="shared" si="0"/>
        <v>162</v>
      </c>
      <c r="H16" s="320">
        <v>170</v>
      </c>
      <c r="I16" s="320">
        <v>170</v>
      </c>
      <c r="J16" s="439">
        <f t="shared" si="1"/>
        <v>170</v>
      </c>
    </row>
    <row r="17" spans="1:10" ht="23.25">
      <c r="A17" s="825"/>
      <c r="B17" s="42" t="s">
        <v>1891</v>
      </c>
      <c r="C17" s="546" t="s">
        <v>1834</v>
      </c>
      <c r="D17" s="144">
        <v>237</v>
      </c>
      <c r="E17" s="36">
        <v>237</v>
      </c>
      <c r="F17" s="36">
        <v>237</v>
      </c>
      <c r="G17" s="320">
        <f t="shared" si="0"/>
        <v>242</v>
      </c>
      <c r="H17" s="320">
        <v>254</v>
      </c>
      <c r="I17" s="320">
        <v>254</v>
      </c>
      <c r="J17" s="439">
        <f t="shared" si="1"/>
        <v>254</v>
      </c>
    </row>
    <row r="18" spans="1:10" ht="23.25">
      <c r="A18" s="825"/>
      <c r="B18" s="42" t="s">
        <v>1892</v>
      </c>
      <c r="C18" s="546" t="s">
        <v>1834</v>
      </c>
      <c r="D18" s="144">
        <v>311</v>
      </c>
      <c r="E18" s="36">
        <v>311</v>
      </c>
      <c r="F18" s="36">
        <v>311</v>
      </c>
      <c r="G18" s="320">
        <f t="shared" si="0"/>
        <v>318</v>
      </c>
      <c r="H18" s="320">
        <v>333</v>
      </c>
      <c r="I18" s="320">
        <v>333</v>
      </c>
      <c r="J18" s="439">
        <f t="shared" si="1"/>
        <v>333</v>
      </c>
    </row>
    <row r="19" spans="1:10" ht="23.25">
      <c r="A19" s="825"/>
      <c r="B19" s="42" t="s">
        <v>1893</v>
      </c>
      <c r="C19" s="546" t="s">
        <v>1834</v>
      </c>
      <c r="D19" s="144">
        <v>494</v>
      </c>
      <c r="E19" s="36">
        <v>494</v>
      </c>
      <c r="F19" s="36">
        <v>494</v>
      </c>
      <c r="G19" s="320">
        <f t="shared" si="0"/>
        <v>506</v>
      </c>
      <c r="H19" s="320">
        <v>531</v>
      </c>
      <c r="I19" s="320">
        <v>531</v>
      </c>
      <c r="J19" s="439">
        <f t="shared" si="1"/>
        <v>531</v>
      </c>
    </row>
    <row r="20" spans="1:10" ht="23.25">
      <c r="A20" s="825"/>
      <c r="B20" s="42" t="s">
        <v>1894</v>
      </c>
      <c r="C20" s="546" t="s">
        <v>1834</v>
      </c>
      <c r="D20" s="144">
        <v>907</v>
      </c>
      <c r="E20" s="36">
        <v>907</v>
      </c>
      <c r="F20" s="36">
        <v>907</v>
      </c>
      <c r="G20" s="320">
        <f t="shared" si="0"/>
        <v>929</v>
      </c>
      <c r="H20" s="320">
        <v>975</v>
      </c>
      <c r="I20" s="320">
        <v>975</v>
      </c>
      <c r="J20" s="439">
        <f t="shared" si="1"/>
        <v>975</v>
      </c>
    </row>
    <row r="21" spans="1:10" ht="23.25">
      <c r="A21" s="825"/>
      <c r="B21" s="42" t="s">
        <v>1895</v>
      </c>
      <c r="C21" s="546" t="s">
        <v>1834</v>
      </c>
      <c r="D21" s="144">
        <v>1303</v>
      </c>
      <c r="E21" s="36">
        <v>1303</v>
      </c>
      <c r="F21" s="36">
        <v>1303</v>
      </c>
      <c r="G21" s="320">
        <f t="shared" si="0"/>
        <v>1335</v>
      </c>
      <c r="H21" s="320">
        <v>1401</v>
      </c>
      <c r="I21" s="320">
        <v>1401</v>
      </c>
      <c r="J21" s="439">
        <f t="shared" si="1"/>
        <v>1401</v>
      </c>
    </row>
    <row r="22" spans="1:10" ht="23.25">
      <c r="A22" s="825"/>
      <c r="B22" s="42" t="s">
        <v>1896</v>
      </c>
      <c r="C22" s="546" t="s">
        <v>1834</v>
      </c>
      <c r="D22" s="144">
        <v>2125</v>
      </c>
      <c r="E22" s="36">
        <v>2125</v>
      </c>
      <c r="F22" s="36">
        <v>2125</v>
      </c>
      <c r="G22" s="320">
        <f t="shared" si="0"/>
        <v>2178</v>
      </c>
      <c r="H22" s="320">
        <v>2286</v>
      </c>
      <c r="I22" s="320">
        <v>2286</v>
      </c>
      <c r="J22" s="439">
        <f t="shared" si="1"/>
        <v>2286</v>
      </c>
    </row>
    <row r="23" spans="1:10" ht="23.25">
      <c r="A23" s="825"/>
      <c r="B23" s="42" t="s">
        <v>1897</v>
      </c>
      <c r="C23" s="546" t="s">
        <v>1834</v>
      </c>
      <c r="D23" s="144">
        <v>159</v>
      </c>
      <c r="E23" s="36">
        <v>159</v>
      </c>
      <c r="F23" s="36">
        <v>159</v>
      </c>
      <c r="G23" s="320">
        <f t="shared" si="0"/>
        <v>162</v>
      </c>
      <c r="H23" s="320">
        <v>170</v>
      </c>
      <c r="I23" s="320">
        <v>170</v>
      </c>
      <c r="J23" s="439">
        <f t="shared" si="1"/>
        <v>170</v>
      </c>
    </row>
    <row r="24" spans="1:10" ht="23.25">
      <c r="A24" s="825"/>
      <c r="B24" s="42" t="s">
        <v>1898</v>
      </c>
      <c r="C24" s="546" t="s">
        <v>1834</v>
      </c>
      <c r="D24" s="144">
        <v>237</v>
      </c>
      <c r="E24" s="36">
        <v>237</v>
      </c>
      <c r="F24" s="36">
        <v>237</v>
      </c>
      <c r="G24" s="320">
        <f t="shared" si="0"/>
        <v>242</v>
      </c>
      <c r="H24" s="320">
        <v>254</v>
      </c>
      <c r="I24" s="320">
        <v>254</v>
      </c>
      <c r="J24" s="439">
        <f t="shared" si="1"/>
        <v>254</v>
      </c>
    </row>
    <row r="25" spans="1:10" ht="23.25">
      <c r="A25" s="825"/>
      <c r="B25" s="42" t="s">
        <v>1899</v>
      </c>
      <c r="C25" s="546" t="s">
        <v>1834</v>
      </c>
      <c r="D25" s="144">
        <v>311</v>
      </c>
      <c r="E25" s="36">
        <v>311</v>
      </c>
      <c r="F25" s="36">
        <v>311</v>
      </c>
      <c r="G25" s="320">
        <f t="shared" si="0"/>
        <v>318</v>
      </c>
      <c r="H25" s="320">
        <v>333</v>
      </c>
      <c r="I25" s="320">
        <v>333</v>
      </c>
      <c r="J25" s="439">
        <f t="shared" si="1"/>
        <v>333</v>
      </c>
    </row>
    <row r="26" spans="1:10" ht="23.25">
      <c r="A26" s="825"/>
      <c r="B26" s="42" t="s">
        <v>1900</v>
      </c>
      <c r="C26" s="546" t="s">
        <v>1834</v>
      </c>
      <c r="D26" s="144">
        <v>494</v>
      </c>
      <c r="E26" s="36">
        <v>494</v>
      </c>
      <c r="F26" s="36">
        <v>494</v>
      </c>
      <c r="G26" s="320">
        <f t="shared" si="0"/>
        <v>506</v>
      </c>
      <c r="H26" s="320">
        <v>531</v>
      </c>
      <c r="I26" s="320">
        <v>531</v>
      </c>
      <c r="J26" s="439">
        <f t="shared" si="1"/>
        <v>531</v>
      </c>
    </row>
    <row r="27" spans="1:10" ht="23.25">
      <c r="A27" s="825"/>
      <c r="B27" s="42" t="s">
        <v>1901</v>
      </c>
      <c r="C27" s="546" t="s">
        <v>1834</v>
      </c>
      <c r="D27" s="144">
        <v>907</v>
      </c>
      <c r="E27" s="36">
        <v>907</v>
      </c>
      <c r="F27" s="36">
        <v>907</v>
      </c>
      <c r="G27" s="320">
        <f t="shared" si="0"/>
        <v>929</v>
      </c>
      <c r="H27" s="320">
        <v>975</v>
      </c>
      <c r="I27" s="320">
        <v>975</v>
      </c>
      <c r="J27" s="439">
        <f t="shared" si="1"/>
        <v>975</v>
      </c>
    </row>
    <row r="28" spans="1:10" ht="23.25">
      <c r="A28" s="825"/>
      <c r="B28" s="42" t="s">
        <v>1902</v>
      </c>
      <c r="C28" s="546" t="s">
        <v>1834</v>
      </c>
      <c r="D28" s="144">
        <v>1303</v>
      </c>
      <c r="E28" s="36">
        <v>1303</v>
      </c>
      <c r="F28" s="36">
        <v>1303</v>
      </c>
      <c r="G28" s="320">
        <f t="shared" si="0"/>
        <v>1335</v>
      </c>
      <c r="H28" s="320">
        <v>1401</v>
      </c>
      <c r="I28" s="320">
        <v>1401</v>
      </c>
      <c r="J28" s="439">
        <f t="shared" si="1"/>
        <v>1401</v>
      </c>
    </row>
    <row r="29" spans="1:10" ht="23.25">
      <c r="A29" s="825"/>
      <c r="B29" s="42" t="s">
        <v>1903</v>
      </c>
      <c r="C29" s="546" t="s">
        <v>1834</v>
      </c>
      <c r="D29" s="144">
        <v>2125</v>
      </c>
      <c r="E29" s="36">
        <v>2125</v>
      </c>
      <c r="F29" s="36">
        <v>2125</v>
      </c>
      <c r="G29" s="320">
        <f t="shared" si="0"/>
        <v>2178</v>
      </c>
      <c r="H29" s="320">
        <v>2286</v>
      </c>
      <c r="I29" s="320">
        <v>2286</v>
      </c>
      <c r="J29" s="439">
        <f t="shared" si="1"/>
        <v>2286</v>
      </c>
    </row>
    <row r="30" spans="1:10" ht="23.25">
      <c r="A30" s="825" t="s">
        <v>581</v>
      </c>
      <c r="B30" s="549" t="s">
        <v>1905</v>
      </c>
      <c r="C30" s="546"/>
      <c r="D30" s="144"/>
      <c r="E30" s="36"/>
      <c r="F30" s="36"/>
      <c r="G30" s="320"/>
      <c r="H30" s="320">
        <v>0</v>
      </c>
      <c r="I30" s="320">
        <v>0</v>
      </c>
      <c r="J30" s="439">
        <f t="shared" si="1"/>
        <v>0</v>
      </c>
    </row>
    <row r="31" spans="1:10" ht="23.25">
      <c r="A31" s="825"/>
      <c r="B31" s="42" t="s">
        <v>1904</v>
      </c>
      <c r="C31" s="546" t="s">
        <v>1834</v>
      </c>
      <c r="D31" s="144">
        <v>76</v>
      </c>
      <c r="E31" s="36">
        <v>76</v>
      </c>
      <c r="F31" s="36">
        <v>76</v>
      </c>
      <c r="G31" s="320">
        <f t="shared" si="0"/>
        <v>77</v>
      </c>
      <c r="H31" s="320">
        <v>80</v>
      </c>
      <c r="I31" s="320">
        <v>80</v>
      </c>
      <c r="J31" s="439">
        <f t="shared" si="1"/>
        <v>80</v>
      </c>
    </row>
    <row r="32" spans="1:10" ht="23.25">
      <c r="A32" s="825"/>
      <c r="B32" s="42" t="s">
        <v>1906</v>
      </c>
      <c r="C32" s="546" t="s">
        <v>1834</v>
      </c>
      <c r="D32" s="144">
        <v>118</v>
      </c>
      <c r="E32" s="36">
        <v>118</v>
      </c>
      <c r="F32" s="36">
        <v>118</v>
      </c>
      <c r="G32" s="320">
        <f t="shared" si="0"/>
        <v>120</v>
      </c>
      <c r="H32" s="320">
        <v>126</v>
      </c>
      <c r="I32" s="320">
        <v>126</v>
      </c>
      <c r="J32" s="439">
        <f t="shared" si="1"/>
        <v>126</v>
      </c>
    </row>
    <row r="33" spans="1:10" ht="23.25">
      <c r="A33" s="825"/>
      <c r="B33" s="42" t="s">
        <v>1907</v>
      </c>
      <c r="C33" s="546" t="s">
        <v>1834</v>
      </c>
      <c r="D33" s="144">
        <v>183</v>
      </c>
      <c r="E33" s="36">
        <v>183</v>
      </c>
      <c r="F33" s="36">
        <v>183</v>
      </c>
      <c r="G33" s="320">
        <f t="shared" si="0"/>
        <v>187</v>
      </c>
      <c r="H33" s="320">
        <v>196</v>
      </c>
      <c r="I33" s="320">
        <v>196</v>
      </c>
      <c r="J33" s="439">
        <f t="shared" si="1"/>
        <v>196</v>
      </c>
    </row>
    <row r="34" spans="1:10" ht="23.25">
      <c r="A34" s="825"/>
      <c r="B34" s="42" t="s">
        <v>1908</v>
      </c>
      <c r="C34" s="546" t="s">
        <v>1834</v>
      </c>
      <c r="D34" s="144">
        <v>246</v>
      </c>
      <c r="E34" s="36">
        <v>246</v>
      </c>
      <c r="F34" s="36">
        <v>246</v>
      </c>
      <c r="G34" s="320">
        <f t="shared" si="0"/>
        <v>252</v>
      </c>
      <c r="H34" s="320">
        <v>264</v>
      </c>
      <c r="I34" s="320">
        <v>264</v>
      </c>
      <c r="J34" s="439">
        <f t="shared" si="1"/>
        <v>264</v>
      </c>
    </row>
    <row r="35" spans="1:10" ht="23.25">
      <c r="A35" s="825"/>
      <c r="B35" s="42" t="s">
        <v>1909</v>
      </c>
      <c r="C35" s="546" t="s">
        <v>1834</v>
      </c>
      <c r="D35" s="144">
        <v>380</v>
      </c>
      <c r="E35" s="36">
        <v>380</v>
      </c>
      <c r="F35" s="36">
        <v>380</v>
      </c>
      <c r="G35" s="320">
        <f t="shared" si="0"/>
        <v>389</v>
      </c>
      <c r="H35" s="320">
        <v>408</v>
      </c>
      <c r="I35" s="320">
        <v>408</v>
      </c>
      <c r="J35" s="439">
        <f t="shared" si="1"/>
        <v>408</v>
      </c>
    </row>
    <row r="36" spans="1:10" ht="23.25">
      <c r="A36" s="825"/>
      <c r="B36" s="42" t="s">
        <v>1910</v>
      </c>
      <c r="C36" s="546" t="s">
        <v>1834</v>
      </c>
      <c r="D36" s="144">
        <v>719</v>
      </c>
      <c r="E36" s="36">
        <v>719</v>
      </c>
      <c r="F36" s="36">
        <v>719</v>
      </c>
      <c r="G36" s="320">
        <f t="shared" si="0"/>
        <v>736</v>
      </c>
      <c r="H36" s="320">
        <v>772</v>
      </c>
      <c r="I36" s="320">
        <v>772</v>
      </c>
      <c r="J36" s="439">
        <f t="shared" si="1"/>
        <v>772</v>
      </c>
    </row>
    <row r="37" spans="1:10" ht="23.25">
      <c r="A37" s="825"/>
      <c r="B37" s="42" t="s">
        <v>1911</v>
      </c>
      <c r="C37" s="546" t="s">
        <v>1834</v>
      </c>
      <c r="D37" s="144">
        <v>968</v>
      </c>
      <c r="E37" s="36">
        <v>968</v>
      </c>
      <c r="F37" s="36">
        <v>968</v>
      </c>
      <c r="G37" s="320">
        <f t="shared" si="0"/>
        <v>992</v>
      </c>
      <c r="H37" s="320">
        <v>1041</v>
      </c>
      <c r="I37" s="320">
        <v>1041</v>
      </c>
      <c r="J37" s="439">
        <f t="shared" si="1"/>
        <v>1041</v>
      </c>
    </row>
    <row r="38" spans="1:10" ht="23.25">
      <c r="A38" s="825"/>
      <c r="B38" s="42" t="s">
        <v>199</v>
      </c>
      <c r="C38" s="546" t="s">
        <v>1834</v>
      </c>
      <c r="D38" s="144">
        <v>1729</v>
      </c>
      <c r="E38" s="36">
        <v>1729</v>
      </c>
      <c r="F38" s="36">
        <v>1729</v>
      </c>
      <c r="G38" s="320">
        <f t="shared" si="0"/>
        <v>1772</v>
      </c>
      <c r="H38" s="320">
        <v>1860</v>
      </c>
      <c r="I38" s="320">
        <v>1860</v>
      </c>
      <c r="J38" s="439">
        <f t="shared" si="1"/>
        <v>1860</v>
      </c>
    </row>
    <row r="39" spans="1:10" ht="23.25">
      <c r="A39" s="825" t="s">
        <v>1912</v>
      </c>
      <c r="B39" s="549" t="s">
        <v>1913</v>
      </c>
      <c r="C39" s="546"/>
      <c r="D39" s="144"/>
      <c r="E39" s="36"/>
      <c r="F39" s="36"/>
      <c r="G39" s="320"/>
      <c r="H39" s="320">
        <v>0</v>
      </c>
      <c r="I39" s="320">
        <v>0</v>
      </c>
      <c r="J39" s="439">
        <f t="shared" si="1"/>
        <v>0</v>
      </c>
    </row>
    <row r="40" spans="1:10" ht="23.25">
      <c r="A40" s="825"/>
      <c r="B40" s="42" t="s">
        <v>1904</v>
      </c>
      <c r="C40" s="546" t="s">
        <v>1834</v>
      </c>
      <c r="D40" s="144">
        <v>63</v>
      </c>
      <c r="E40" s="36">
        <v>63</v>
      </c>
      <c r="F40" s="36">
        <v>63</v>
      </c>
      <c r="G40" s="320">
        <f t="shared" si="0"/>
        <v>64</v>
      </c>
      <c r="H40" s="320">
        <v>67</v>
      </c>
      <c r="I40" s="320">
        <v>67</v>
      </c>
      <c r="J40" s="439">
        <f t="shared" si="1"/>
        <v>67</v>
      </c>
    </row>
    <row r="41" spans="1:10" ht="23.25">
      <c r="A41" s="825"/>
      <c r="B41" s="42" t="s">
        <v>1906</v>
      </c>
      <c r="C41" s="546" t="s">
        <v>1834</v>
      </c>
      <c r="D41" s="144">
        <v>85</v>
      </c>
      <c r="E41" s="36">
        <v>85</v>
      </c>
      <c r="F41" s="36">
        <v>85</v>
      </c>
      <c r="G41" s="320">
        <f t="shared" si="0"/>
        <v>87</v>
      </c>
      <c r="H41" s="320">
        <v>91</v>
      </c>
      <c r="I41" s="320">
        <v>91</v>
      </c>
      <c r="J41" s="439">
        <f t="shared" si="1"/>
        <v>91</v>
      </c>
    </row>
    <row r="42" spans="1:10" ht="23.25">
      <c r="A42" s="825"/>
      <c r="B42" s="42" t="s">
        <v>1914</v>
      </c>
      <c r="C42" s="546" t="s">
        <v>1834</v>
      </c>
      <c r="D42" s="144">
        <v>85</v>
      </c>
      <c r="E42" s="36">
        <v>85</v>
      </c>
      <c r="F42" s="36">
        <v>85</v>
      </c>
      <c r="G42" s="320">
        <f t="shared" si="0"/>
        <v>87</v>
      </c>
      <c r="H42" s="320">
        <v>91</v>
      </c>
      <c r="I42" s="320">
        <v>91</v>
      </c>
      <c r="J42" s="439">
        <f t="shared" si="1"/>
        <v>91</v>
      </c>
    </row>
    <row r="43" spans="1:10" ht="23.25">
      <c r="A43" s="825"/>
      <c r="B43" s="42" t="s">
        <v>1907</v>
      </c>
      <c r="C43" s="546" t="s">
        <v>1834</v>
      </c>
      <c r="D43" s="144">
        <v>128</v>
      </c>
      <c r="E43" s="36">
        <v>128</v>
      </c>
      <c r="F43" s="36">
        <v>128</v>
      </c>
      <c r="G43" s="320">
        <f t="shared" si="0"/>
        <v>131</v>
      </c>
      <c r="H43" s="320">
        <v>137</v>
      </c>
      <c r="I43" s="320">
        <v>137</v>
      </c>
      <c r="J43" s="439">
        <f t="shared" si="1"/>
        <v>137</v>
      </c>
    </row>
    <row r="44" spans="1:10" ht="23.25">
      <c r="A44" s="825"/>
      <c r="B44" s="42" t="s">
        <v>1915</v>
      </c>
      <c r="C44" s="546" t="s">
        <v>1834</v>
      </c>
      <c r="D44" s="144">
        <v>128</v>
      </c>
      <c r="E44" s="36">
        <v>128</v>
      </c>
      <c r="F44" s="36">
        <v>128</v>
      </c>
      <c r="G44" s="320">
        <f t="shared" si="0"/>
        <v>131</v>
      </c>
      <c r="H44" s="320">
        <v>137</v>
      </c>
      <c r="I44" s="320">
        <v>137</v>
      </c>
      <c r="J44" s="439">
        <f t="shared" si="1"/>
        <v>137</v>
      </c>
    </row>
    <row r="45" spans="1:10" ht="23.25">
      <c r="A45" s="825"/>
      <c r="B45" s="42" t="s">
        <v>1916</v>
      </c>
      <c r="C45" s="546" t="s">
        <v>1834</v>
      </c>
      <c r="D45" s="144">
        <v>128</v>
      </c>
      <c r="E45" s="36">
        <v>128</v>
      </c>
      <c r="F45" s="36">
        <v>128</v>
      </c>
      <c r="G45" s="320">
        <f t="shared" si="0"/>
        <v>131</v>
      </c>
      <c r="H45" s="320">
        <v>137</v>
      </c>
      <c r="I45" s="320">
        <v>137</v>
      </c>
      <c r="J45" s="439">
        <f t="shared" si="1"/>
        <v>137</v>
      </c>
    </row>
    <row r="46" spans="1:10" ht="23.25">
      <c r="A46" s="825"/>
      <c r="B46" s="42" t="s">
        <v>1908</v>
      </c>
      <c r="C46" s="546" t="s">
        <v>1834</v>
      </c>
      <c r="D46" s="144">
        <v>161</v>
      </c>
      <c r="E46" s="36">
        <v>161</v>
      </c>
      <c r="F46" s="36">
        <v>161</v>
      </c>
      <c r="G46" s="320">
        <f t="shared" si="0"/>
        <v>165</v>
      </c>
      <c r="H46" s="320">
        <v>173</v>
      </c>
      <c r="I46" s="320">
        <v>173</v>
      </c>
      <c r="J46" s="439">
        <f t="shared" si="1"/>
        <v>173</v>
      </c>
    </row>
    <row r="47" spans="1:10" ht="23.25">
      <c r="A47" s="825"/>
      <c r="B47" s="42" t="s">
        <v>1917</v>
      </c>
      <c r="C47" s="546" t="s">
        <v>1834</v>
      </c>
      <c r="D47" s="144">
        <v>161</v>
      </c>
      <c r="E47" s="36">
        <v>161</v>
      </c>
      <c r="F47" s="36">
        <v>161</v>
      </c>
      <c r="G47" s="320">
        <f t="shared" si="0"/>
        <v>165</v>
      </c>
      <c r="H47" s="320">
        <v>173</v>
      </c>
      <c r="I47" s="320">
        <v>173</v>
      </c>
      <c r="J47" s="439">
        <f t="shared" si="1"/>
        <v>173</v>
      </c>
    </row>
    <row r="48" spans="1:10" ht="23.25">
      <c r="A48" s="825"/>
      <c r="B48" s="42" t="s">
        <v>1918</v>
      </c>
      <c r="C48" s="546" t="s">
        <v>1834</v>
      </c>
      <c r="D48" s="144">
        <v>161</v>
      </c>
      <c r="E48" s="36">
        <v>161</v>
      </c>
      <c r="F48" s="36">
        <v>161</v>
      </c>
      <c r="G48" s="320">
        <f t="shared" si="0"/>
        <v>165</v>
      </c>
      <c r="H48" s="320">
        <v>173</v>
      </c>
      <c r="I48" s="320">
        <v>173</v>
      </c>
      <c r="J48" s="439">
        <f t="shared" si="1"/>
        <v>173</v>
      </c>
    </row>
    <row r="49" spans="1:10" ht="23.25">
      <c r="A49" s="825"/>
      <c r="B49" s="42" t="s">
        <v>1919</v>
      </c>
      <c r="C49" s="546" t="s">
        <v>1834</v>
      </c>
      <c r="D49" s="144">
        <v>161</v>
      </c>
      <c r="E49" s="36">
        <v>161</v>
      </c>
      <c r="F49" s="36">
        <v>161</v>
      </c>
      <c r="G49" s="320">
        <f t="shared" si="0"/>
        <v>165</v>
      </c>
      <c r="H49" s="320">
        <v>173</v>
      </c>
      <c r="I49" s="320">
        <v>173</v>
      </c>
      <c r="J49" s="439">
        <f t="shared" si="1"/>
        <v>173</v>
      </c>
    </row>
    <row r="50" spans="1:10" ht="23.25">
      <c r="A50" s="825"/>
      <c r="B50" s="42" t="s">
        <v>1909</v>
      </c>
      <c r="C50" s="546" t="s">
        <v>1834</v>
      </c>
      <c r="D50" s="144">
        <v>268</v>
      </c>
      <c r="E50" s="36">
        <v>268</v>
      </c>
      <c r="F50" s="36">
        <v>268</v>
      </c>
      <c r="G50" s="320">
        <f t="shared" si="0"/>
        <v>274</v>
      </c>
      <c r="H50" s="320">
        <v>287</v>
      </c>
      <c r="I50" s="320">
        <v>287</v>
      </c>
      <c r="J50" s="439">
        <f t="shared" si="1"/>
        <v>287</v>
      </c>
    </row>
    <row r="51" spans="1:10" ht="23.25">
      <c r="A51" s="825"/>
      <c r="B51" s="42" t="s">
        <v>1920</v>
      </c>
      <c r="C51" s="546" t="s">
        <v>1834</v>
      </c>
      <c r="D51" s="144">
        <v>268</v>
      </c>
      <c r="E51" s="36">
        <v>268</v>
      </c>
      <c r="F51" s="36">
        <v>268</v>
      </c>
      <c r="G51" s="320">
        <f t="shared" si="0"/>
        <v>274</v>
      </c>
      <c r="H51" s="320">
        <v>287</v>
      </c>
      <c r="I51" s="320">
        <v>287</v>
      </c>
      <c r="J51" s="439">
        <f t="shared" si="1"/>
        <v>287</v>
      </c>
    </row>
    <row r="52" spans="1:10" ht="23.25">
      <c r="A52" s="825"/>
      <c r="B52" s="42" t="s">
        <v>200</v>
      </c>
      <c r="C52" s="546" t="s">
        <v>1834</v>
      </c>
      <c r="D52" s="144">
        <v>268</v>
      </c>
      <c r="E52" s="36">
        <v>268</v>
      </c>
      <c r="F52" s="36">
        <v>268</v>
      </c>
      <c r="G52" s="320">
        <f t="shared" si="0"/>
        <v>274</v>
      </c>
      <c r="H52" s="320">
        <v>287</v>
      </c>
      <c r="I52" s="320">
        <v>287</v>
      </c>
      <c r="J52" s="439">
        <f t="shared" si="1"/>
        <v>287</v>
      </c>
    </row>
    <row r="53" spans="1:10" ht="23.25">
      <c r="A53" s="825"/>
      <c r="B53" s="42" t="s">
        <v>1921</v>
      </c>
      <c r="C53" s="546" t="s">
        <v>1834</v>
      </c>
      <c r="D53" s="144">
        <v>268</v>
      </c>
      <c r="E53" s="36">
        <v>268</v>
      </c>
      <c r="F53" s="36">
        <v>268</v>
      </c>
      <c r="G53" s="320">
        <f t="shared" si="0"/>
        <v>274</v>
      </c>
      <c r="H53" s="320">
        <v>287</v>
      </c>
      <c r="I53" s="320">
        <v>287</v>
      </c>
      <c r="J53" s="439">
        <f t="shared" si="1"/>
        <v>287</v>
      </c>
    </row>
    <row r="54" spans="1:10" ht="23.25">
      <c r="A54" s="825"/>
      <c r="B54" s="42" t="s">
        <v>1922</v>
      </c>
      <c r="C54" s="546" t="s">
        <v>1834</v>
      </c>
      <c r="D54" s="144">
        <v>268</v>
      </c>
      <c r="E54" s="36">
        <v>268</v>
      </c>
      <c r="F54" s="36">
        <v>268</v>
      </c>
      <c r="G54" s="320">
        <f t="shared" si="0"/>
        <v>274</v>
      </c>
      <c r="H54" s="320">
        <v>287</v>
      </c>
      <c r="I54" s="320">
        <v>287</v>
      </c>
      <c r="J54" s="439">
        <f t="shared" si="1"/>
        <v>287</v>
      </c>
    </row>
    <row r="55" spans="1:10" ht="23.25">
      <c r="A55" s="825"/>
      <c r="B55" s="42" t="s">
        <v>1923</v>
      </c>
      <c r="C55" s="546" t="s">
        <v>1834</v>
      </c>
      <c r="D55" s="144">
        <v>433</v>
      </c>
      <c r="E55" s="36">
        <v>433</v>
      </c>
      <c r="F55" s="36">
        <v>433</v>
      </c>
      <c r="G55" s="320">
        <f t="shared" si="0"/>
        <v>443</v>
      </c>
      <c r="H55" s="320">
        <v>465</v>
      </c>
      <c r="I55" s="320">
        <v>465</v>
      </c>
      <c r="J55" s="439">
        <f t="shared" si="1"/>
        <v>465</v>
      </c>
    </row>
    <row r="56" spans="1:10" ht="23.25">
      <c r="A56" s="825"/>
      <c r="B56" s="42" t="s">
        <v>1924</v>
      </c>
      <c r="C56" s="546" t="s">
        <v>1834</v>
      </c>
      <c r="D56" s="144">
        <v>646</v>
      </c>
      <c r="E56" s="36">
        <v>646</v>
      </c>
      <c r="F56" s="36">
        <v>646</v>
      </c>
      <c r="G56" s="320">
        <f t="shared" si="0"/>
        <v>662</v>
      </c>
      <c r="H56" s="320">
        <v>695</v>
      </c>
      <c r="I56" s="320">
        <v>695</v>
      </c>
      <c r="J56" s="439">
        <f t="shared" si="1"/>
        <v>695</v>
      </c>
    </row>
    <row r="57" spans="1:10" ht="23.25">
      <c r="A57" s="825"/>
      <c r="B57" s="42" t="s">
        <v>1925</v>
      </c>
      <c r="C57" s="546" t="s">
        <v>1834</v>
      </c>
      <c r="D57" s="144">
        <v>1048</v>
      </c>
      <c r="E57" s="36">
        <v>1048</v>
      </c>
      <c r="F57" s="36">
        <v>1048</v>
      </c>
      <c r="G57" s="320">
        <f t="shared" si="0"/>
        <v>1074</v>
      </c>
      <c r="H57" s="320">
        <v>1127</v>
      </c>
      <c r="I57" s="320">
        <v>1127</v>
      </c>
      <c r="J57" s="439">
        <f t="shared" si="1"/>
        <v>1127</v>
      </c>
    </row>
    <row r="58" spans="1:10" ht="23.25">
      <c r="A58" s="50">
        <f>A3+1</f>
        <v>2</v>
      </c>
      <c r="B58" s="549" t="s">
        <v>54</v>
      </c>
      <c r="C58" s="546"/>
      <c r="D58" s="144"/>
      <c r="E58" s="188"/>
      <c r="F58" s="188"/>
      <c r="G58" s="320"/>
      <c r="H58" s="320">
        <v>0</v>
      </c>
      <c r="I58" s="320">
        <v>0</v>
      </c>
      <c r="J58" s="439">
        <f t="shared" si="1"/>
        <v>0</v>
      </c>
    </row>
    <row r="59" spans="1:10" ht="23.25">
      <c r="A59" s="176">
        <f>A58+0.01</f>
        <v>2.0099999999999998</v>
      </c>
      <c r="B59" s="549" t="s">
        <v>1926</v>
      </c>
      <c r="C59" s="546" t="s">
        <v>1834</v>
      </c>
      <c r="D59" s="144">
        <v>1575</v>
      </c>
      <c r="E59" s="36">
        <v>1575</v>
      </c>
      <c r="F59" s="36">
        <v>1575</v>
      </c>
      <c r="G59" s="320">
        <f t="shared" si="0"/>
        <v>1614</v>
      </c>
      <c r="H59" s="320">
        <v>1694</v>
      </c>
      <c r="I59" s="320">
        <v>1694</v>
      </c>
      <c r="J59" s="439">
        <f t="shared" si="1"/>
        <v>1694</v>
      </c>
    </row>
    <row r="60" spans="1:10" ht="23.25">
      <c r="A60" s="176">
        <f>A59+0.01</f>
        <v>2.0199999999999996</v>
      </c>
      <c r="B60" s="549" t="s">
        <v>1927</v>
      </c>
      <c r="C60" s="546" t="s">
        <v>1834</v>
      </c>
      <c r="D60" s="144">
        <v>158</v>
      </c>
      <c r="E60" s="36">
        <v>158</v>
      </c>
      <c r="F60" s="36">
        <v>158</v>
      </c>
      <c r="G60" s="320">
        <f t="shared" si="0"/>
        <v>161</v>
      </c>
      <c r="H60" s="320">
        <v>169</v>
      </c>
      <c r="I60" s="320">
        <v>169</v>
      </c>
      <c r="J60" s="439">
        <f t="shared" si="1"/>
        <v>169</v>
      </c>
    </row>
    <row r="61" spans="1:10" ht="23.25">
      <c r="A61" s="823">
        <f>A60+0.01</f>
        <v>2.0299999999999994</v>
      </c>
      <c r="B61" s="549" t="s">
        <v>1928</v>
      </c>
      <c r="C61" s="546"/>
      <c r="D61" s="144"/>
      <c r="E61" s="36"/>
      <c r="F61" s="36"/>
      <c r="G61" s="320"/>
      <c r="H61" s="320">
        <v>0</v>
      </c>
      <c r="I61" s="320">
        <v>0</v>
      </c>
      <c r="J61" s="439">
        <f t="shared" si="1"/>
        <v>0</v>
      </c>
    </row>
    <row r="62" spans="1:10" ht="23.25">
      <c r="A62" s="824"/>
      <c r="B62" s="550" t="s">
        <v>1933</v>
      </c>
      <c r="C62" s="546" t="s">
        <v>1834</v>
      </c>
      <c r="D62" s="144">
        <v>819</v>
      </c>
      <c r="E62" s="36">
        <v>819</v>
      </c>
      <c r="F62" s="36">
        <v>819</v>
      </c>
      <c r="G62" s="320">
        <f t="shared" si="0"/>
        <v>839</v>
      </c>
      <c r="H62" s="320">
        <v>880</v>
      </c>
      <c r="I62" s="320">
        <v>880</v>
      </c>
      <c r="J62" s="439">
        <f t="shared" si="1"/>
        <v>880</v>
      </c>
    </row>
    <row r="63" spans="1:10" ht="23.25">
      <c r="A63" s="824"/>
      <c r="B63" s="550" t="s">
        <v>1929</v>
      </c>
      <c r="C63" s="546" t="s">
        <v>1834</v>
      </c>
      <c r="D63" s="144">
        <v>1155</v>
      </c>
      <c r="E63" s="36">
        <v>1155</v>
      </c>
      <c r="F63" s="36">
        <v>1155</v>
      </c>
      <c r="G63" s="320">
        <f t="shared" si="0"/>
        <v>1183</v>
      </c>
      <c r="H63" s="320">
        <v>1242</v>
      </c>
      <c r="I63" s="320">
        <v>1242</v>
      </c>
      <c r="J63" s="439">
        <f t="shared" si="1"/>
        <v>1242</v>
      </c>
    </row>
    <row r="64" spans="1:10" ht="23.25">
      <c r="A64" s="824"/>
      <c r="B64" s="550" t="s">
        <v>1930</v>
      </c>
      <c r="C64" s="546" t="s">
        <v>1834</v>
      </c>
      <c r="D64" s="144">
        <v>1890</v>
      </c>
      <c r="E64" s="36">
        <v>1890</v>
      </c>
      <c r="F64" s="36">
        <v>1890</v>
      </c>
      <c r="G64" s="320">
        <f t="shared" si="0"/>
        <v>1937</v>
      </c>
      <c r="H64" s="320">
        <v>2033</v>
      </c>
      <c r="I64" s="320">
        <v>2033</v>
      </c>
      <c r="J64" s="439">
        <f t="shared" si="1"/>
        <v>2033</v>
      </c>
    </row>
    <row r="65" spans="1:10" ht="23.25">
      <c r="A65" s="824"/>
      <c r="B65" s="550" t="s">
        <v>1931</v>
      </c>
      <c r="C65" s="546" t="s">
        <v>1834</v>
      </c>
      <c r="D65" s="144">
        <v>2468</v>
      </c>
      <c r="E65" s="36">
        <v>2468</v>
      </c>
      <c r="F65" s="36">
        <v>2468</v>
      </c>
      <c r="G65" s="320">
        <f t="shared" si="0"/>
        <v>2529</v>
      </c>
      <c r="H65" s="320">
        <v>2655</v>
      </c>
      <c r="I65" s="320">
        <v>2655</v>
      </c>
      <c r="J65" s="439">
        <f t="shared" si="1"/>
        <v>2655</v>
      </c>
    </row>
    <row r="66" spans="1:10" ht="23.25">
      <c r="A66" s="823">
        <f>A61+0.01</f>
        <v>2.0399999999999991</v>
      </c>
      <c r="B66" s="549" t="s">
        <v>92</v>
      </c>
      <c r="C66" s="546"/>
      <c r="D66" s="144"/>
      <c r="E66" s="321"/>
      <c r="F66" s="321"/>
      <c r="G66" s="320">
        <f t="shared" si="0"/>
        <v>0</v>
      </c>
      <c r="H66" s="320">
        <v>0</v>
      </c>
      <c r="I66" s="320">
        <v>0</v>
      </c>
      <c r="J66" s="439">
        <f t="shared" si="1"/>
        <v>0</v>
      </c>
    </row>
    <row r="67" spans="1:10" ht="23.25">
      <c r="A67" s="824"/>
      <c r="B67" s="551" t="s">
        <v>1932</v>
      </c>
      <c r="C67" s="546" t="s">
        <v>1834</v>
      </c>
      <c r="D67" s="144">
        <v>578</v>
      </c>
      <c r="E67" s="36">
        <v>578</v>
      </c>
      <c r="F67" s="36">
        <v>578</v>
      </c>
      <c r="G67" s="320">
        <f t="shared" si="0"/>
        <v>592</v>
      </c>
      <c r="H67" s="320">
        <v>621</v>
      </c>
      <c r="I67" s="320">
        <v>621</v>
      </c>
      <c r="J67" s="439">
        <f t="shared" si="1"/>
        <v>621</v>
      </c>
    </row>
    <row r="68" spans="1:10" ht="23.25">
      <c r="A68" s="824"/>
      <c r="B68" s="551" t="s">
        <v>1934</v>
      </c>
      <c r="C68" s="546" t="s">
        <v>1834</v>
      </c>
      <c r="D68" s="144">
        <v>945</v>
      </c>
      <c r="E68" s="36">
        <v>945</v>
      </c>
      <c r="F68" s="36">
        <v>945</v>
      </c>
      <c r="G68" s="320">
        <f t="shared" si="0"/>
        <v>968</v>
      </c>
      <c r="H68" s="320">
        <v>1016</v>
      </c>
      <c r="I68" s="320">
        <v>1016</v>
      </c>
      <c r="J68" s="439">
        <f t="shared" si="1"/>
        <v>1016</v>
      </c>
    </row>
    <row r="69" spans="1:10" ht="23.25">
      <c r="A69" s="824"/>
      <c r="B69" s="551" t="s">
        <v>1935</v>
      </c>
      <c r="C69" s="546" t="s">
        <v>1834</v>
      </c>
      <c r="D69" s="144">
        <v>1628</v>
      </c>
      <c r="E69" s="36">
        <v>1628</v>
      </c>
      <c r="F69" s="36">
        <v>1628</v>
      </c>
      <c r="G69" s="320">
        <f t="shared" si="0"/>
        <v>1668</v>
      </c>
      <c r="H69" s="320">
        <v>1751</v>
      </c>
      <c r="I69" s="320">
        <v>1751</v>
      </c>
      <c r="J69" s="439">
        <f t="shared" si="1"/>
        <v>1751</v>
      </c>
    </row>
    <row r="70" spans="1:10" ht="23.25">
      <c r="A70" s="824"/>
      <c r="B70" s="551" t="s">
        <v>1936</v>
      </c>
      <c r="C70" s="546" t="s">
        <v>1834</v>
      </c>
      <c r="D70" s="144">
        <v>3150</v>
      </c>
      <c r="E70" s="36">
        <v>3150</v>
      </c>
      <c r="F70" s="36">
        <v>3150</v>
      </c>
      <c r="G70" s="320">
        <f t="shared" ref="G70:G126" si="2">ROUNDDOWN(F70*1.025,0)</f>
        <v>3228</v>
      </c>
      <c r="H70" s="320">
        <v>3389</v>
      </c>
      <c r="I70" s="320">
        <v>3389</v>
      </c>
      <c r="J70" s="439">
        <f t="shared" ref="J70:J133" si="3">TRUNC(G70*J$4)</f>
        <v>3389</v>
      </c>
    </row>
    <row r="71" spans="1:10" ht="23.25">
      <c r="A71" s="824"/>
      <c r="B71" s="551" t="s">
        <v>1937</v>
      </c>
      <c r="C71" s="546" t="s">
        <v>1834</v>
      </c>
      <c r="D71" s="144">
        <v>3990</v>
      </c>
      <c r="E71" s="36">
        <v>3990</v>
      </c>
      <c r="F71" s="36">
        <v>3990</v>
      </c>
      <c r="G71" s="320">
        <f t="shared" si="2"/>
        <v>4089</v>
      </c>
      <c r="H71" s="320">
        <v>4293</v>
      </c>
      <c r="I71" s="320">
        <v>4293</v>
      </c>
      <c r="J71" s="439">
        <f t="shared" si="3"/>
        <v>4293</v>
      </c>
    </row>
    <row r="72" spans="1:10" ht="23.25">
      <c r="A72" s="176">
        <f>A66+0.01</f>
        <v>2.0499999999999989</v>
      </c>
      <c r="B72" s="549" t="s">
        <v>1938</v>
      </c>
      <c r="C72" s="546" t="s">
        <v>1834</v>
      </c>
      <c r="D72" s="144">
        <v>2520</v>
      </c>
      <c r="E72" s="36">
        <v>2520</v>
      </c>
      <c r="F72" s="36">
        <v>2520</v>
      </c>
      <c r="G72" s="320">
        <f t="shared" si="2"/>
        <v>2583</v>
      </c>
      <c r="H72" s="320">
        <v>2712</v>
      </c>
      <c r="I72" s="320">
        <v>2712</v>
      </c>
      <c r="J72" s="439">
        <f t="shared" si="3"/>
        <v>2712</v>
      </c>
    </row>
    <row r="73" spans="1:10" ht="23.25">
      <c r="A73" s="176">
        <f t="shared" ref="A73:A79" si="4">A72+0.01</f>
        <v>2.0599999999999987</v>
      </c>
      <c r="B73" s="549" t="s">
        <v>1939</v>
      </c>
      <c r="C73" s="542" t="s">
        <v>435</v>
      </c>
      <c r="D73" s="144">
        <v>525</v>
      </c>
      <c r="E73" s="36">
        <v>525</v>
      </c>
      <c r="F73" s="36">
        <v>525</v>
      </c>
      <c r="G73" s="320">
        <f t="shared" si="2"/>
        <v>538</v>
      </c>
      <c r="H73" s="320">
        <v>564</v>
      </c>
      <c r="I73" s="320">
        <v>564</v>
      </c>
      <c r="J73" s="439">
        <f t="shared" si="3"/>
        <v>564</v>
      </c>
    </row>
    <row r="74" spans="1:10" ht="23.25">
      <c r="A74" s="176">
        <f t="shared" si="4"/>
        <v>2.0699999999999985</v>
      </c>
      <c r="B74" s="549" t="s">
        <v>41</v>
      </c>
      <c r="C74" s="546" t="s">
        <v>1834</v>
      </c>
      <c r="D74" s="144">
        <v>315</v>
      </c>
      <c r="E74" s="36">
        <v>315</v>
      </c>
      <c r="F74" s="36">
        <v>315</v>
      </c>
      <c r="G74" s="320">
        <f t="shared" si="2"/>
        <v>322</v>
      </c>
      <c r="H74" s="320">
        <v>338</v>
      </c>
      <c r="I74" s="320">
        <v>338</v>
      </c>
      <c r="J74" s="439">
        <f t="shared" si="3"/>
        <v>338</v>
      </c>
    </row>
    <row r="75" spans="1:10" ht="23.25">
      <c r="A75" s="176">
        <f t="shared" si="4"/>
        <v>2.0799999999999983</v>
      </c>
      <c r="B75" s="549" t="s">
        <v>1940</v>
      </c>
      <c r="C75" s="546" t="s">
        <v>1834</v>
      </c>
      <c r="D75" s="144">
        <v>1575</v>
      </c>
      <c r="E75" s="36">
        <v>1575</v>
      </c>
      <c r="F75" s="36">
        <v>1575</v>
      </c>
      <c r="G75" s="320">
        <f t="shared" si="2"/>
        <v>1614</v>
      </c>
      <c r="H75" s="320">
        <v>1694</v>
      </c>
      <c r="I75" s="320">
        <v>1694</v>
      </c>
      <c r="J75" s="439">
        <f t="shared" si="3"/>
        <v>1694</v>
      </c>
    </row>
    <row r="76" spans="1:10" ht="23.25">
      <c r="A76" s="176">
        <f t="shared" si="4"/>
        <v>2.0899999999999981</v>
      </c>
      <c r="B76" s="549" t="s">
        <v>1941</v>
      </c>
      <c r="C76" s="546" t="s">
        <v>1834</v>
      </c>
      <c r="D76" s="144">
        <v>63</v>
      </c>
      <c r="E76" s="36">
        <v>63</v>
      </c>
      <c r="F76" s="36">
        <v>63</v>
      </c>
      <c r="G76" s="320">
        <f t="shared" si="2"/>
        <v>64</v>
      </c>
      <c r="H76" s="320">
        <v>67</v>
      </c>
      <c r="I76" s="320">
        <v>67</v>
      </c>
      <c r="J76" s="439">
        <f t="shared" si="3"/>
        <v>67</v>
      </c>
    </row>
    <row r="77" spans="1:10" ht="23.25">
      <c r="A77" s="176">
        <f t="shared" si="4"/>
        <v>2.0999999999999979</v>
      </c>
      <c r="B77" s="549" t="s">
        <v>1942</v>
      </c>
      <c r="C77" s="546" t="s">
        <v>1834</v>
      </c>
      <c r="D77" s="144">
        <v>21</v>
      </c>
      <c r="E77" s="36">
        <v>21</v>
      </c>
      <c r="F77" s="36">
        <v>21</v>
      </c>
      <c r="G77" s="320">
        <f t="shared" si="2"/>
        <v>21</v>
      </c>
      <c r="H77" s="320">
        <v>22</v>
      </c>
      <c r="I77" s="320">
        <v>22</v>
      </c>
      <c r="J77" s="439">
        <f t="shared" si="3"/>
        <v>22</v>
      </c>
    </row>
    <row r="78" spans="1:10" ht="23.25">
      <c r="A78" s="176">
        <f t="shared" si="4"/>
        <v>2.1099999999999977</v>
      </c>
      <c r="B78" s="549" t="s">
        <v>42</v>
      </c>
      <c r="C78" s="546" t="s">
        <v>1834</v>
      </c>
      <c r="D78" s="144">
        <v>263</v>
      </c>
      <c r="E78" s="36">
        <v>263</v>
      </c>
      <c r="F78" s="36">
        <v>263</v>
      </c>
      <c r="G78" s="320">
        <f t="shared" si="2"/>
        <v>269</v>
      </c>
      <c r="H78" s="320">
        <v>282</v>
      </c>
      <c r="I78" s="320">
        <v>282</v>
      </c>
      <c r="J78" s="439">
        <f t="shared" si="3"/>
        <v>282</v>
      </c>
    </row>
    <row r="79" spans="1:10" ht="18" customHeight="1">
      <c r="A79" s="827">
        <f t="shared" si="4"/>
        <v>2.1199999999999974</v>
      </c>
      <c r="B79" s="549" t="s">
        <v>1943</v>
      </c>
      <c r="C79" s="546" t="s">
        <v>1834</v>
      </c>
      <c r="D79" s="144">
        <v>11</v>
      </c>
      <c r="E79" s="36">
        <v>11</v>
      </c>
      <c r="F79" s="36">
        <v>11</v>
      </c>
      <c r="G79" s="320">
        <f t="shared" si="2"/>
        <v>11</v>
      </c>
      <c r="H79" s="320">
        <v>11</v>
      </c>
      <c r="I79" s="320">
        <v>11</v>
      </c>
      <c r="J79" s="439">
        <f t="shared" si="3"/>
        <v>11</v>
      </c>
    </row>
    <row r="80" spans="1:10" ht="18" customHeight="1">
      <c r="A80" s="828"/>
      <c r="B80" s="549" t="s">
        <v>1944</v>
      </c>
      <c r="C80" s="546" t="s">
        <v>1834</v>
      </c>
      <c r="D80" s="144">
        <v>21</v>
      </c>
      <c r="E80" s="36">
        <v>21</v>
      </c>
      <c r="F80" s="36">
        <v>21</v>
      </c>
      <c r="G80" s="320">
        <f t="shared" si="2"/>
        <v>21</v>
      </c>
      <c r="H80" s="320">
        <v>22</v>
      </c>
      <c r="I80" s="320">
        <v>22</v>
      </c>
      <c r="J80" s="439">
        <f t="shared" si="3"/>
        <v>22</v>
      </c>
    </row>
    <row r="81" spans="1:10" ht="18" customHeight="1">
      <c r="A81" s="176">
        <f>A79+0.01</f>
        <v>2.1299999999999972</v>
      </c>
      <c r="B81" s="549" t="s">
        <v>1945</v>
      </c>
      <c r="C81" s="546" t="s">
        <v>1834</v>
      </c>
      <c r="D81" s="144">
        <v>294</v>
      </c>
      <c r="E81" s="36">
        <v>294</v>
      </c>
      <c r="F81" s="36">
        <v>294</v>
      </c>
      <c r="G81" s="320">
        <f t="shared" si="2"/>
        <v>301</v>
      </c>
      <c r="H81" s="320">
        <v>316</v>
      </c>
      <c r="I81" s="320">
        <v>316</v>
      </c>
      <c r="J81" s="439">
        <f t="shared" si="3"/>
        <v>316</v>
      </c>
    </row>
    <row r="82" spans="1:10" ht="18" customHeight="1">
      <c r="A82" s="176">
        <f>A81+0.01</f>
        <v>2.139999999999997</v>
      </c>
      <c r="B82" s="549" t="s">
        <v>43</v>
      </c>
      <c r="C82" s="546" t="s">
        <v>1834</v>
      </c>
      <c r="D82" s="144">
        <v>210</v>
      </c>
      <c r="E82" s="36">
        <v>210</v>
      </c>
      <c r="F82" s="36">
        <v>210</v>
      </c>
      <c r="G82" s="320">
        <f t="shared" si="2"/>
        <v>215</v>
      </c>
      <c r="H82" s="320">
        <v>225</v>
      </c>
      <c r="I82" s="320">
        <v>225</v>
      </c>
      <c r="J82" s="439">
        <f t="shared" si="3"/>
        <v>225</v>
      </c>
    </row>
    <row r="83" spans="1:10" ht="18" customHeight="1">
      <c r="A83" s="823">
        <f>A82+0.01</f>
        <v>2.1499999999999968</v>
      </c>
      <c r="B83" s="549" t="s">
        <v>1946</v>
      </c>
      <c r="C83" s="546" t="s">
        <v>1834</v>
      </c>
      <c r="D83" s="144">
        <v>1575</v>
      </c>
      <c r="E83" s="36">
        <v>1575</v>
      </c>
      <c r="F83" s="36">
        <v>1575</v>
      </c>
      <c r="G83" s="320">
        <f t="shared" si="2"/>
        <v>1614</v>
      </c>
      <c r="H83" s="320">
        <v>1694</v>
      </c>
      <c r="I83" s="320">
        <v>1694</v>
      </c>
      <c r="J83" s="439">
        <f t="shared" si="3"/>
        <v>1694</v>
      </c>
    </row>
    <row r="84" spans="1:10" ht="23.25">
      <c r="A84" s="824"/>
      <c r="B84" s="549" t="s">
        <v>1947</v>
      </c>
      <c r="C84" s="546" t="s">
        <v>1834</v>
      </c>
      <c r="D84" s="144">
        <v>4200</v>
      </c>
      <c r="E84" s="36">
        <v>4200</v>
      </c>
      <c r="F84" s="36">
        <v>4200</v>
      </c>
      <c r="G84" s="320">
        <f t="shared" si="2"/>
        <v>4305</v>
      </c>
      <c r="H84" s="320">
        <v>4520</v>
      </c>
      <c r="I84" s="320">
        <v>4520</v>
      </c>
      <c r="J84" s="439">
        <f t="shared" si="3"/>
        <v>4520</v>
      </c>
    </row>
    <row r="85" spans="1:10" ht="23.25">
      <c r="A85" s="176">
        <f>A83+0.01</f>
        <v>2.1599999999999966</v>
      </c>
      <c r="B85" s="549" t="s">
        <v>307</v>
      </c>
      <c r="C85" s="546" t="s">
        <v>1834</v>
      </c>
      <c r="D85" s="144">
        <v>263</v>
      </c>
      <c r="E85" s="36">
        <v>263</v>
      </c>
      <c r="F85" s="36">
        <v>263</v>
      </c>
      <c r="G85" s="320">
        <f t="shared" si="2"/>
        <v>269</v>
      </c>
      <c r="H85" s="320">
        <v>282</v>
      </c>
      <c r="I85" s="320">
        <v>282</v>
      </c>
      <c r="J85" s="439">
        <f t="shared" si="3"/>
        <v>282</v>
      </c>
    </row>
    <row r="86" spans="1:10" ht="23.25">
      <c r="A86" s="823">
        <f>A85+0.01</f>
        <v>2.1699999999999964</v>
      </c>
      <c r="B86" s="549" t="s">
        <v>1948</v>
      </c>
      <c r="C86" s="546"/>
      <c r="D86" s="144"/>
      <c r="E86" s="36"/>
      <c r="F86" s="36"/>
      <c r="G86" s="320"/>
      <c r="H86" s="320">
        <v>0</v>
      </c>
      <c r="I86" s="320">
        <v>0</v>
      </c>
      <c r="J86" s="439">
        <f t="shared" si="3"/>
        <v>0</v>
      </c>
    </row>
    <row r="87" spans="1:10" ht="23.25">
      <c r="A87" s="824"/>
      <c r="B87" s="549" t="s">
        <v>1949</v>
      </c>
      <c r="C87" s="546" t="s">
        <v>1834</v>
      </c>
      <c r="D87" s="144">
        <v>1575</v>
      </c>
      <c r="E87" s="36">
        <v>1575</v>
      </c>
      <c r="F87" s="36">
        <v>1575</v>
      </c>
      <c r="G87" s="320">
        <f t="shared" si="2"/>
        <v>1614</v>
      </c>
      <c r="H87" s="320">
        <v>1694</v>
      </c>
      <c r="I87" s="320">
        <v>1694</v>
      </c>
      <c r="J87" s="439">
        <f t="shared" si="3"/>
        <v>1694</v>
      </c>
    </row>
    <row r="88" spans="1:10" ht="23.25">
      <c r="A88" s="824"/>
      <c r="B88" s="549" t="s">
        <v>1950</v>
      </c>
      <c r="C88" s="546" t="s">
        <v>1834</v>
      </c>
      <c r="D88" s="144">
        <v>2625</v>
      </c>
      <c r="E88" s="36">
        <v>2625</v>
      </c>
      <c r="F88" s="36">
        <v>2625</v>
      </c>
      <c r="G88" s="320">
        <f t="shared" si="2"/>
        <v>2690</v>
      </c>
      <c r="H88" s="320">
        <v>2824</v>
      </c>
      <c r="I88" s="320">
        <v>2824</v>
      </c>
      <c r="J88" s="439">
        <f t="shared" si="3"/>
        <v>2824</v>
      </c>
    </row>
    <row r="89" spans="1:10" ht="23.25">
      <c r="A89" s="823">
        <f>A86+0.01</f>
        <v>2.1799999999999962</v>
      </c>
      <c r="B89" s="549" t="s">
        <v>1951</v>
      </c>
      <c r="C89" s="546" t="s">
        <v>1834</v>
      </c>
      <c r="D89" s="144"/>
      <c r="E89" s="36"/>
      <c r="F89" s="36"/>
      <c r="G89" s="320"/>
      <c r="H89" s="320">
        <v>0</v>
      </c>
      <c r="I89" s="320">
        <v>0</v>
      </c>
      <c r="J89" s="439">
        <f t="shared" si="3"/>
        <v>0</v>
      </c>
    </row>
    <row r="90" spans="1:10" ht="23.25">
      <c r="A90" s="824"/>
      <c r="B90" s="551" t="s">
        <v>1952</v>
      </c>
      <c r="C90" s="546" t="s">
        <v>1834</v>
      </c>
      <c r="D90" s="144">
        <v>4725</v>
      </c>
      <c r="E90" s="36">
        <v>4725</v>
      </c>
      <c r="F90" s="36">
        <v>4725</v>
      </c>
      <c r="G90" s="320">
        <f t="shared" si="2"/>
        <v>4843</v>
      </c>
      <c r="H90" s="320">
        <v>5085</v>
      </c>
      <c r="I90" s="320">
        <v>5085</v>
      </c>
      <c r="J90" s="439">
        <f t="shared" si="3"/>
        <v>5085</v>
      </c>
    </row>
    <row r="91" spans="1:10" ht="23.25">
      <c r="A91" s="824"/>
      <c r="B91" s="552" t="s">
        <v>1954</v>
      </c>
      <c r="C91" s="546" t="s">
        <v>1834</v>
      </c>
      <c r="D91" s="144">
        <v>6825</v>
      </c>
      <c r="E91" s="36">
        <v>6825</v>
      </c>
      <c r="F91" s="36">
        <v>6825</v>
      </c>
      <c r="G91" s="320">
        <f t="shared" si="2"/>
        <v>6995</v>
      </c>
      <c r="H91" s="320">
        <v>7344</v>
      </c>
      <c r="I91" s="320">
        <v>7344</v>
      </c>
      <c r="J91" s="439">
        <f t="shared" si="3"/>
        <v>7344</v>
      </c>
    </row>
    <row r="92" spans="1:10" ht="23.25">
      <c r="A92" s="824"/>
      <c r="B92" s="552" t="s">
        <v>1953</v>
      </c>
      <c r="C92" s="546" t="s">
        <v>1834</v>
      </c>
      <c r="D92" s="144">
        <v>14700</v>
      </c>
      <c r="E92" s="36">
        <v>14700</v>
      </c>
      <c r="F92" s="36">
        <v>14700</v>
      </c>
      <c r="G92" s="320">
        <f t="shared" si="2"/>
        <v>15067</v>
      </c>
      <c r="H92" s="320">
        <v>15820</v>
      </c>
      <c r="I92" s="320">
        <v>15820</v>
      </c>
      <c r="J92" s="439">
        <f t="shared" si="3"/>
        <v>15820</v>
      </c>
    </row>
    <row r="93" spans="1:10" ht="23.25">
      <c r="A93" s="824"/>
      <c r="B93" s="549" t="s">
        <v>1955</v>
      </c>
      <c r="C93" s="546"/>
      <c r="D93" s="144"/>
      <c r="E93" s="36"/>
      <c r="F93" s="36"/>
      <c r="G93" s="320"/>
      <c r="H93" s="320">
        <v>0</v>
      </c>
      <c r="I93" s="320">
        <v>0</v>
      </c>
      <c r="J93" s="439">
        <f t="shared" si="3"/>
        <v>0</v>
      </c>
    </row>
    <row r="94" spans="1:10" ht="23.25">
      <c r="A94" s="824"/>
      <c r="B94" s="552" t="s">
        <v>1957</v>
      </c>
      <c r="C94" s="546" t="s">
        <v>1834</v>
      </c>
      <c r="D94" s="144">
        <v>210</v>
      </c>
      <c r="E94" s="36">
        <v>210</v>
      </c>
      <c r="F94" s="36">
        <v>210</v>
      </c>
      <c r="G94" s="320">
        <f t="shared" si="2"/>
        <v>215</v>
      </c>
      <c r="H94" s="320">
        <v>225</v>
      </c>
      <c r="I94" s="320">
        <v>225</v>
      </c>
      <c r="J94" s="439">
        <f t="shared" si="3"/>
        <v>225</v>
      </c>
    </row>
    <row r="95" spans="1:10" ht="23.25">
      <c r="A95" s="824"/>
      <c r="B95" s="552" t="s">
        <v>1956</v>
      </c>
      <c r="C95" s="546" t="s">
        <v>1834</v>
      </c>
      <c r="D95" s="144">
        <v>210</v>
      </c>
      <c r="E95" s="36">
        <v>210</v>
      </c>
      <c r="F95" s="36">
        <v>210</v>
      </c>
      <c r="G95" s="320">
        <f t="shared" si="2"/>
        <v>215</v>
      </c>
      <c r="H95" s="320">
        <v>225</v>
      </c>
      <c r="I95" s="320">
        <v>225</v>
      </c>
      <c r="J95" s="439">
        <f t="shared" si="3"/>
        <v>225</v>
      </c>
    </row>
    <row r="96" spans="1:10" ht="23.25">
      <c r="A96" s="824"/>
      <c r="B96" s="552" t="s">
        <v>1958</v>
      </c>
      <c r="C96" s="546" t="s">
        <v>1834</v>
      </c>
      <c r="D96" s="144">
        <v>210</v>
      </c>
      <c r="E96" s="36">
        <v>210</v>
      </c>
      <c r="F96" s="36">
        <v>210</v>
      </c>
      <c r="G96" s="320">
        <f t="shared" si="2"/>
        <v>215</v>
      </c>
      <c r="H96" s="320">
        <v>225</v>
      </c>
      <c r="I96" s="320">
        <v>225</v>
      </c>
      <c r="J96" s="439">
        <f t="shared" si="3"/>
        <v>225</v>
      </c>
    </row>
    <row r="97" spans="1:10" ht="23.25">
      <c r="A97" s="824"/>
      <c r="B97" s="552" t="s">
        <v>1959</v>
      </c>
      <c r="C97" s="546" t="s">
        <v>1834</v>
      </c>
      <c r="D97" s="144">
        <v>315</v>
      </c>
      <c r="E97" s="36">
        <v>315</v>
      </c>
      <c r="F97" s="36">
        <v>315</v>
      </c>
      <c r="G97" s="320">
        <f t="shared" si="2"/>
        <v>322</v>
      </c>
      <c r="H97" s="320">
        <v>338</v>
      </c>
      <c r="I97" s="320">
        <v>338</v>
      </c>
      <c r="J97" s="439">
        <f t="shared" si="3"/>
        <v>338</v>
      </c>
    </row>
    <row r="98" spans="1:10" ht="23.25">
      <c r="A98" s="824"/>
      <c r="B98" s="552" t="s">
        <v>1960</v>
      </c>
      <c r="C98" s="546" t="s">
        <v>1834</v>
      </c>
      <c r="D98" s="144">
        <v>315</v>
      </c>
      <c r="E98" s="36">
        <v>315</v>
      </c>
      <c r="F98" s="36">
        <v>315</v>
      </c>
      <c r="G98" s="320">
        <f t="shared" si="2"/>
        <v>322</v>
      </c>
      <c r="H98" s="320">
        <v>338</v>
      </c>
      <c r="I98" s="320">
        <v>338</v>
      </c>
      <c r="J98" s="439">
        <f t="shared" si="3"/>
        <v>338</v>
      </c>
    </row>
    <row r="99" spans="1:10" ht="23.25">
      <c r="A99" s="824"/>
      <c r="B99" s="552" t="s">
        <v>1961</v>
      </c>
      <c r="C99" s="546" t="s">
        <v>1834</v>
      </c>
      <c r="D99" s="144">
        <v>420</v>
      </c>
      <c r="E99" s="36">
        <v>420</v>
      </c>
      <c r="F99" s="36">
        <v>420</v>
      </c>
      <c r="G99" s="320">
        <f t="shared" si="2"/>
        <v>430</v>
      </c>
      <c r="H99" s="320">
        <v>451</v>
      </c>
      <c r="I99" s="320">
        <v>451</v>
      </c>
      <c r="J99" s="439">
        <f t="shared" si="3"/>
        <v>451</v>
      </c>
    </row>
    <row r="100" spans="1:10" ht="23.25">
      <c r="A100" s="824"/>
      <c r="B100" s="552" t="s">
        <v>1962</v>
      </c>
      <c r="C100" s="546" t="s">
        <v>1834</v>
      </c>
      <c r="D100" s="144">
        <v>525</v>
      </c>
      <c r="E100" s="36">
        <v>525</v>
      </c>
      <c r="F100" s="36">
        <v>525</v>
      </c>
      <c r="G100" s="320">
        <f t="shared" si="2"/>
        <v>538</v>
      </c>
      <c r="H100" s="320">
        <v>564</v>
      </c>
      <c r="I100" s="320">
        <v>564</v>
      </c>
      <c r="J100" s="439">
        <f t="shared" si="3"/>
        <v>564</v>
      </c>
    </row>
    <row r="101" spans="1:10" ht="23.25">
      <c r="A101" s="176">
        <f>A89+0.01</f>
        <v>2.1899999999999959</v>
      </c>
      <c r="B101" s="549" t="s">
        <v>1963</v>
      </c>
      <c r="C101" s="546" t="s">
        <v>1834</v>
      </c>
      <c r="D101" s="144">
        <v>105</v>
      </c>
      <c r="E101" s="36">
        <v>105</v>
      </c>
      <c r="F101" s="36">
        <v>105</v>
      </c>
      <c r="G101" s="320">
        <f t="shared" si="2"/>
        <v>107</v>
      </c>
      <c r="H101" s="320">
        <v>112</v>
      </c>
      <c r="I101" s="320">
        <v>112</v>
      </c>
      <c r="J101" s="439">
        <f t="shared" si="3"/>
        <v>112</v>
      </c>
    </row>
    <row r="102" spans="1:10" ht="23.25">
      <c r="A102" s="823">
        <f>A101+0.01</f>
        <v>2.1999999999999957</v>
      </c>
      <c r="B102" s="549" t="s">
        <v>1964</v>
      </c>
      <c r="C102" s="546" t="s">
        <v>1834</v>
      </c>
      <c r="D102" s="144">
        <v>252</v>
      </c>
      <c r="E102" s="36">
        <v>252</v>
      </c>
      <c r="F102" s="36">
        <v>252</v>
      </c>
      <c r="G102" s="320">
        <f t="shared" si="2"/>
        <v>258</v>
      </c>
      <c r="H102" s="320">
        <v>270</v>
      </c>
      <c r="I102" s="320">
        <v>270</v>
      </c>
      <c r="J102" s="439">
        <f t="shared" si="3"/>
        <v>270</v>
      </c>
    </row>
    <row r="103" spans="1:10" ht="23.25">
      <c r="A103" s="824"/>
      <c r="B103" s="549" t="s">
        <v>1965</v>
      </c>
      <c r="C103" s="546" t="s">
        <v>1834</v>
      </c>
      <c r="D103" s="144">
        <v>420</v>
      </c>
      <c r="E103" s="36">
        <v>420</v>
      </c>
      <c r="F103" s="36">
        <v>420</v>
      </c>
      <c r="G103" s="320">
        <f t="shared" si="2"/>
        <v>430</v>
      </c>
      <c r="H103" s="320">
        <v>451</v>
      </c>
      <c r="I103" s="320">
        <v>451</v>
      </c>
      <c r="J103" s="439">
        <f t="shared" si="3"/>
        <v>451</v>
      </c>
    </row>
    <row r="104" spans="1:10" ht="23.25">
      <c r="A104" s="176">
        <f>A102+0.01</f>
        <v>2.2099999999999955</v>
      </c>
      <c r="B104" s="549" t="s">
        <v>1966</v>
      </c>
      <c r="C104" s="546" t="s">
        <v>1834</v>
      </c>
      <c r="D104" s="144">
        <v>525</v>
      </c>
      <c r="E104" s="36">
        <v>525</v>
      </c>
      <c r="F104" s="36">
        <v>525</v>
      </c>
      <c r="G104" s="320">
        <f t="shared" si="2"/>
        <v>538</v>
      </c>
      <c r="H104" s="320">
        <v>564</v>
      </c>
      <c r="I104" s="320">
        <v>564</v>
      </c>
      <c r="J104" s="439">
        <f t="shared" si="3"/>
        <v>564</v>
      </c>
    </row>
    <row r="105" spans="1:10" ht="23.25">
      <c r="A105" s="176">
        <f>A104+0.01</f>
        <v>2.2199999999999953</v>
      </c>
      <c r="B105" s="549" t="s">
        <v>1967</v>
      </c>
      <c r="C105" s="546" t="s">
        <v>1834</v>
      </c>
      <c r="D105" s="144">
        <v>1103</v>
      </c>
      <c r="E105" s="36">
        <v>1103</v>
      </c>
      <c r="F105" s="36">
        <v>1103</v>
      </c>
      <c r="G105" s="320">
        <f t="shared" si="2"/>
        <v>1130</v>
      </c>
      <c r="H105" s="320">
        <v>1186</v>
      </c>
      <c r="I105" s="320">
        <v>1186</v>
      </c>
      <c r="J105" s="439">
        <f t="shared" si="3"/>
        <v>1186</v>
      </c>
    </row>
    <row r="106" spans="1:10" ht="23.25">
      <c r="A106" s="176">
        <f t="shared" ref="A106:A126" si="5">A105+0.01</f>
        <v>2.2299999999999951</v>
      </c>
      <c r="B106" s="549" t="s">
        <v>1968</v>
      </c>
      <c r="C106" s="546" t="s">
        <v>1834</v>
      </c>
      <c r="D106" s="144">
        <v>945</v>
      </c>
      <c r="E106" s="36">
        <v>945</v>
      </c>
      <c r="F106" s="36">
        <v>945</v>
      </c>
      <c r="G106" s="320">
        <f t="shared" si="2"/>
        <v>968</v>
      </c>
      <c r="H106" s="320">
        <v>1016</v>
      </c>
      <c r="I106" s="320">
        <v>1016</v>
      </c>
      <c r="J106" s="439">
        <f t="shared" si="3"/>
        <v>1016</v>
      </c>
    </row>
    <row r="107" spans="1:10" ht="23.25">
      <c r="A107" s="176">
        <f t="shared" si="5"/>
        <v>2.2399999999999949</v>
      </c>
      <c r="B107" s="549" t="s">
        <v>1969</v>
      </c>
      <c r="C107" s="546" t="s">
        <v>1834</v>
      </c>
      <c r="D107" s="144">
        <v>189</v>
      </c>
      <c r="E107" s="36">
        <v>189</v>
      </c>
      <c r="F107" s="36">
        <v>189</v>
      </c>
      <c r="G107" s="320">
        <f t="shared" si="2"/>
        <v>193</v>
      </c>
      <c r="H107" s="320">
        <v>202</v>
      </c>
      <c r="I107" s="320">
        <v>202</v>
      </c>
      <c r="J107" s="439">
        <f t="shared" si="3"/>
        <v>202</v>
      </c>
    </row>
    <row r="108" spans="1:10" ht="23.25">
      <c r="A108" s="176">
        <f t="shared" si="5"/>
        <v>2.2499999999999947</v>
      </c>
      <c r="B108" s="549" t="s">
        <v>1970</v>
      </c>
      <c r="C108" s="546" t="s">
        <v>1834</v>
      </c>
      <c r="D108" s="144">
        <v>1181</v>
      </c>
      <c r="E108" s="36">
        <v>1181</v>
      </c>
      <c r="F108" s="36">
        <v>1181</v>
      </c>
      <c r="G108" s="320">
        <f t="shared" si="2"/>
        <v>1210</v>
      </c>
      <c r="H108" s="320">
        <v>1270</v>
      </c>
      <c r="I108" s="320">
        <v>1270</v>
      </c>
      <c r="J108" s="439">
        <f t="shared" si="3"/>
        <v>1270</v>
      </c>
    </row>
    <row r="109" spans="1:10" ht="23.25">
      <c r="A109" s="176">
        <f t="shared" si="5"/>
        <v>2.2599999999999945</v>
      </c>
      <c r="B109" s="549" t="s">
        <v>1971</v>
      </c>
      <c r="C109" s="546" t="s">
        <v>1834</v>
      </c>
      <c r="D109" s="144">
        <v>945</v>
      </c>
      <c r="E109" s="36">
        <v>945</v>
      </c>
      <c r="F109" s="36">
        <v>945</v>
      </c>
      <c r="G109" s="320">
        <f t="shared" si="2"/>
        <v>968</v>
      </c>
      <c r="H109" s="320">
        <v>1016</v>
      </c>
      <c r="I109" s="320">
        <v>1016</v>
      </c>
      <c r="J109" s="439">
        <f t="shared" si="3"/>
        <v>1016</v>
      </c>
    </row>
    <row r="110" spans="1:10" ht="23.25">
      <c r="A110" s="176">
        <f t="shared" si="5"/>
        <v>2.2699999999999942</v>
      </c>
      <c r="B110" s="549" t="s">
        <v>1972</v>
      </c>
      <c r="C110" s="546" t="s">
        <v>1834</v>
      </c>
      <c r="D110" s="144">
        <v>263</v>
      </c>
      <c r="E110" s="36">
        <v>263</v>
      </c>
      <c r="F110" s="36">
        <v>263</v>
      </c>
      <c r="G110" s="320">
        <f t="shared" si="2"/>
        <v>269</v>
      </c>
      <c r="H110" s="320">
        <v>282</v>
      </c>
      <c r="I110" s="320">
        <v>282</v>
      </c>
      <c r="J110" s="439">
        <f t="shared" si="3"/>
        <v>282</v>
      </c>
    </row>
    <row r="111" spans="1:10" ht="23.25">
      <c r="A111" s="176">
        <f t="shared" si="5"/>
        <v>2.279999999999994</v>
      </c>
      <c r="B111" s="549" t="s">
        <v>1973</v>
      </c>
      <c r="C111" s="546" t="s">
        <v>1834</v>
      </c>
      <c r="D111" s="144">
        <v>210</v>
      </c>
      <c r="E111" s="36">
        <v>210</v>
      </c>
      <c r="F111" s="36">
        <v>210</v>
      </c>
      <c r="G111" s="320">
        <f t="shared" si="2"/>
        <v>215</v>
      </c>
      <c r="H111" s="320">
        <v>225</v>
      </c>
      <c r="I111" s="320">
        <v>225</v>
      </c>
      <c r="J111" s="439">
        <f t="shared" si="3"/>
        <v>225</v>
      </c>
    </row>
    <row r="112" spans="1:10" ht="23.25">
      <c r="A112" s="176">
        <f t="shared" si="5"/>
        <v>2.2899999999999938</v>
      </c>
      <c r="B112" s="549" t="s">
        <v>1974</v>
      </c>
      <c r="C112" s="546" t="s">
        <v>1834</v>
      </c>
      <c r="D112" s="144">
        <v>368</v>
      </c>
      <c r="E112" s="36">
        <v>368</v>
      </c>
      <c r="F112" s="36">
        <v>368</v>
      </c>
      <c r="G112" s="320">
        <f t="shared" si="2"/>
        <v>377</v>
      </c>
      <c r="H112" s="320">
        <v>395</v>
      </c>
      <c r="I112" s="320">
        <v>395</v>
      </c>
      <c r="J112" s="439">
        <f t="shared" si="3"/>
        <v>395</v>
      </c>
    </row>
    <row r="113" spans="1:10" ht="23.25">
      <c r="A113" s="176">
        <f t="shared" si="5"/>
        <v>2.2999999999999936</v>
      </c>
      <c r="B113" s="549" t="s">
        <v>1975</v>
      </c>
      <c r="C113" s="546" t="s">
        <v>1834</v>
      </c>
      <c r="D113" s="144">
        <v>525</v>
      </c>
      <c r="E113" s="36">
        <v>525</v>
      </c>
      <c r="F113" s="36">
        <v>525</v>
      </c>
      <c r="G113" s="320">
        <f t="shared" si="2"/>
        <v>538</v>
      </c>
      <c r="H113" s="320">
        <v>564</v>
      </c>
      <c r="I113" s="320">
        <v>564</v>
      </c>
      <c r="J113" s="439">
        <f t="shared" si="3"/>
        <v>564</v>
      </c>
    </row>
    <row r="114" spans="1:10" ht="23.25">
      <c r="A114" s="176">
        <f t="shared" si="5"/>
        <v>2.3099999999999934</v>
      </c>
      <c r="B114" s="549" t="s">
        <v>1976</v>
      </c>
      <c r="C114" s="546" t="s">
        <v>1834</v>
      </c>
      <c r="D114" s="144">
        <v>84</v>
      </c>
      <c r="E114" s="36">
        <v>84</v>
      </c>
      <c r="F114" s="36">
        <v>84</v>
      </c>
      <c r="G114" s="320">
        <f t="shared" si="2"/>
        <v>86</v>
      </c>
      <c r="H114" s="320">
        <v>90</v>
      </c>
      <c r="I114" s="320">
        <v>90</v>
      </c>
      <c r="J114" s="439">
        <f t="shared" si="3"/>
        <v>90</v>
      </c>
    </row>
    <row r="115" spans="1:10" ht="23.25">
      <c r="A115" s="176">
        <f t="shared" si="5"/>
        <v>2.3199999999999932</v>
      </c>
      <c r="B115" s="549" t="s">
        <v>1977</v>
      </c>
      <c r="C115" s="546" t="s">
        <v>1834</v>
      </c>
      <c r="D115" s="144">
        <v>84</v>
      </c>
      <c r="E115" s="36">
        <v>84</v>
      </c>
      <c r="F115" s="36">
        <v>84</v>
      </c>
      <c r="G115" s="320">
        <f t="shared" si="2"/>
        <v>86</v>
      </c>
      <c r="H115" s="320">
        <v>90</v>
      </c>
      <c r="I115" s="320">
        <v>90</v>
      </c>
      <c r="J115" s="439">
        <f t="shared" si="3"/>
        <v>90</v>
      </c>
    </row>
    <row r="116" spans="1:10" ht="23.25">
      <c r="A116" s="176">
        <f t="shared" si="5"/>
        <v>2.329999999999993</v>
      </c>
      <c r="B116" s="549" t="s">
        <v>1978</v>
      </c>
      <c r="C116" s="546" t="s">
        <v>1834</v>
      </c>
      <c r="D116" s="144">
        <v>84</v>
      </c>
      <c r="E116" s="36">
        <v>84</v>
      </c>
      <c r="F116" s="36">
        <v>84</v>
      </c>
      <c r="G116" s="320">
        <f t="shared" si="2"/>
        <v>86</v>
      </c>
      <c r="H116" s="320">
        <v>90</v>
      </c>
      <c r="I116" s="320">
        <v>90</v>
      </c>
      <c r="J116" s="439">
        <f t="shared" si="3"/>
        <v>90</v>
      </c>
    </row>
    <row r="117" spans="1:10" ht="23.25">
      <c r="A117" s="176">
        <f t="shared" si="5"/>
        <v>2.3399999999999928</v>
      </c>
      <c r="B117" s="549" t="s">
        <v>1979</v>
      </c>
      <c r="C117" s="546" t="s">
        <v>1834</v>
      </c>
      <c r="D117" s="144">
        <v>11</v>
      </c>
      <c r="E117" s="36">
        <v>11</v>
      </c>
      <c r="F117" s="36">
        <v>11</v>
      </c>
      <c r="G117" s="320">
        <f t="shared" si="2"/>
        <v>11</v>
      </c>
      <c r="H117" s="320">
        <v>11</v>
      </c>
      <c r="I117" s="320">
        <v>11</v>
      </c>
      <c r="J117" s="439">
        <f t="shared" si="3"/>
        <v>11</v>
      </c>
    </row>
    <row r="118" spans="1:10" ht="23.25">
      <c r="A118" s="176">
        <f t="shared" si="5"/>
        <v>2.3499999999999925</v>
      </c>
      <c r="B118" s="549" t="s">
        <v>306</v>
      </c>
      <c r="C118" s="546" t="s">
        <v>1834</v>
      </c>
      <c r="D118" s="144">
        <v>84</v>
      </c>
      <c r="E118" s="36">
        <v>84</v>
      </c>
      <c r="F118" s="36">
        <v>84</v>
      </c>
      <c r="G118" s="320">
        <f t="shared" si="2"/>
        <v>86</v>
      </c>
      <c r="H118" s="320">
        <v>90</v>
      </c>
      <c r="I118" s="320">
        <v>90</v>
      </c>
      <c r="J118" s="439">
        <f t="shared" si="3"/>
        <v>90</v>
      </c>
    </row>
    <row r="119" spans="1:10" ht="23.25">
      <c r="A119" s="176">
        <f t="shared" si="5"/>
        <v>2.3599999999999923</v>
      </c>
      <c r="B119" s="549" t="s">
        <v>1980</v>
      </c>
      <c r="C119" s="546" t="s">
        <v>1834</v>
      </c>
      <c r="D119" s="144">
        <v>200</v>
      </c>
      <c r="E119" s="36">
        <v>200</v>
      </c>
      <c r="F119" s="36">
        <v>200</v>
      </c>
      <c r="G119" s="320">
        <f t="shared" si="2"/>
        <v>205</v>
      </c>
      <c r="H119" s="320">
        <v>215</v>
      </c>
      <c r="I119" s="320">
        <v>215</v>
      </c>
      <c r="J119" s="439">
        <f t="shared" si="3"/>
        <v>215</v>
      </c>
    </row>
    <row r="120" spans="1:10" ht="23.25">
      <c r="A120" s="176">
        <f t="shared" si="5"/>
        <v>2.3699999999999921</v>
      </c>
      <c r="B120" s="549" t="s">
        <v>44</v>
      </c>
      <c r="C120" s="546" t="s">
        <v>1834</v>
      </c>
      <c r="D120" s="144">
        <v>26</v>
      </c>
      <c r="E120" s="36">
        <v>26</v>
      </c>
      <c r="F120" s="36">
        <v>26</v>
      </c>
      <c r="G120" s="320">
        <f t="shared" si="2"/>
        <v>26</v>
      </c>
      <c r="H120" s="320">
        <v>27</v>
      </c>
      <c r="I120" s="320">
        <v>27</v>
      </c>
      <c r="J120" s="439">
        <f t="shared" si="3"/>
        <v>27</v>
      </c>
    </row>
    <row r="121" spans="1:10" ht="23.25">
      <c r="A121" s="176">
        <f t="shared" si="5"/>
        <v>2.3799999999999919</v>
      </c>
      <c r="B121" s="549" t="s">
        <v>1981</v>
      </c>
      <c r="C121" s="546" t="s">
        <v>1834</v>
      </c>
      <c r="D121" s="144">
        <v>210</v>
      </c>
      <c r="E121" s="36">
        <v>210</v>
      </c>
      <c r="F121" s="36">
        <v>210</v>
      </c>
      <c r="G121" s="320">
        <f t="shared" si="2"/>
        <v>215</v>
      </c>
      <c r="H121" s="320">
        <v>225</v>
      </c>
      <c r="I121" s="320">
        <v>225</v>
      </c>
      <c r="J121" s="439">
        <f t="shared" si="3"/>
        <v>225</v>
      </c>
    </row>
    <row r="122" spans="1:10" ht="23.25">
      <c r="A122" s="176">
        <f t="shared" si="5"/>
        <v>2.3899999999999917</v>
      </c>
      <c r="B122" s="549" t="s">
        <v>1982</v>
      </c>
      <c r="C122" s="546" t="s">
        <v>1834</v>
      </c>
      <c r="D122" s="144">
        <v>210</v>
      </c>
      <c r="E122" s="36">
        <v>210</v>
      </c>
      <c r="F122" s="36">
        <v>210</v>
      </c>
      <c r="G122" s="320">
        <f t="shared" si="2"/>
        <v>215</v>
      </c>
      <c r="H122" s="320">
        <v>225</v>
      </c>
      <c r="I122" s="320">
        <v>225</v>
      </c>
      <c r="J122" s="439">
        <f t="shared" si="3"/>
        <v>225</v>
      </c>
    </row>
    <row r="123" spans="1:10" ht="23.25">
      <c r="A123" s="176">
        <f t="shared" si="5"/>
        <v>2.3999999999999915</v>
      </c>
      <c r="B123" s="549" t="s">
        <v>1983</v>
      </c>
      <c r="C123" s="546" t="s">
        <v>1834</v>
      </c>
      <c r="D123" s="144">
        <v>263</v>
      </c>
      <c r="E123" s="36">
        <v>263</v>
      </c>
      <c r="F123" s="36">
        <v>263</v>
      </c>
      <c r="G123" s="320">
        <f t="shared" si="2"/>
        <v>269</v>
      </c>
      <c r="H123" s="320">
        <v>282</v>
      </c>
      <c r="I123" s="320">
        <v>282</v>
      </c>
      <c r="J123" s="439">
        <f t="shared" si="3"/>
        <v>282</v>
      </c>
    </row>
    <row r="124" spans="1:10" ht="23.25">
      <c r="A124" s="176">
        <f t="shared" si="5"/>
        <v>2.4099999999999913</v>
      </c>
      <c r="B124" s="549" t="s">
        <v>1984</v>
      </c>
      <c r="C124" s="546" t="s">
        <v>1834</v>
      </c>
      <c r="D124" s="144">
        <v>137</v>
      </c>
      <c r="E124" s="36">
        <v>137</v>
      </c>
      <c r="F124" s="36">
        <v>137</v>
      </c>
      <c r="G124" s="320">
        <f t="shared" si="2"/>
        <v>140</v>
      </c>
      <c r="H124" s="320">
        <v>147</v>
      </c>
      <c r="I124" s="320">
        <v>147</v>
      </c>
      <c r="J124" s="439">
        <f t="shared" si="3"/>
        <v>147</v>
      </c>
    </row>
    <row r="125" spans="1:10" ht="23.25">
      <c r="A125" s="176">
        <f t="shared" si="5"/>
        <v>2.419999999999991</v>
      </c>
      <c r="B125" s="549" t="s">
        <v>1985</v>
      </c>
      <c r="C125" s="546" t="s">
        <v>1834</v>
      </c>
      <c r="D125" s="144">
        <v>74</v>
      </c>
      <c r="E125" s="36">
        <v>74</v>
      </c>
      <c r="F125" s="36">
        <v>74</v>
      </c>
      <c r="G125" s="320">
        <f t="shared" si="2"/>
        <v>75</v>
      </c>
      <c r="H125" s="320">
        <v>78</v>
      </c>
      <c r="I125" s="320">
        <v>78</v>
      </c>
      <c r="J125" s="439">
        <f t="shared" si="3"/>
        <v>78</v>
      </c>
    </row>
    <row r="126" spans="1:10" ht="23.25">
      <c r="A126" s="176">
        <f t="shared" si="5"/>
        <v>2.4299999999999908</v>
      </c>
      <c r="B126" s="549" t="s">
        <v>1986</v>
      </c>
      <c r="C126" s="546" t="s">
        <v>1834</v>
      </c>
      <c r="D126" s="144">
        <v>473</v>
      </c>
      <c r="E126" s="36">
        <v>473</v>
      </c>
      <c r="F126" s="36">
        <v>473</v>
      </c>
      <c r="G126" s="320">
        <f t="shared" si="2"/>
        <v>484</v>
      </c>
      <c r="H126" s="320">
        <v>508</v>
      </c>
      <c r="I126" s="320">
        <v>508</v>
      </c>
      <c r="J126" s="439">
        <f t="shared" si="3"/>
        <v>508</v>
      </c>
    </row>
    <row r="127" spans="1:10" ht="23.25">
      <c r="A127" s="322"/>
      <c r="B127" s="323"/>
      <c r="C127" s="324"/>
      <c r="D127" s="325"/>
      <c r="E127" s="326"/>
      <c r="F127" s="327"/>
      <c r="J127" s="439">
        <f t="shared" si="3"/>
        <v>0</v>
      </c>
    </row>
    <row r="128" spans="1:10" ht="23.25">
      <c r="A128" s="294">
        <v>1</v>
      </c>
      <c r="B128" s="829" t="s">
        <v>1350</v>
      </c>
      <c r="C128" s="829"/>
      <c r="D128" s="829"/>
      <c r="E128" s="829"/>
      <c r="F128" s="829"/>
      <c r="G128" s="829"/>
      <c r="H128" s="553"/>
      <c r="I128" s="553"/>
      <c r="J128" s="439">
        <f t="shared" si="3"/>
        <v>0</v>
      </c>
    </row>
    <row r="129" spans="1:10" ht="23.25">
      <c r="A129" s="295"/>
      <c r="B129" s="296" t="s">
        <v>1316</v>
      </c>
      <c r="C129" s="296"/>
      <c r="D129" s="297"/>
      <c r="E129" s="297" t="s">
        <v>1317</v>
      </c>
      <c r="F129" s="297" t="s">
        <v>1498</v>
      </c>
      <c r="G129" s="297" t="s">
        <v>1507</v>
      </c>
      <c r="H129" s="297" t="s">
        <v>2061</v>
      </c>
      <c r="I129" s="297" t="s">
        <v>2061</v>
      </c>
      <c r="J129" s="439"/>
    </row>
    <row r="130" spans="1:10" ht="23.25">
      <c r="A130" s="295"/>
      <c r="B130" s="298" t="s">
        <v>1318</v>
      </c>
      <c r="C130" s="299" t="s">
        <v>402</v>
      </c>
      <c r="D130" s="300"/>
      <c r="E130" s="300">
        <v>401</v>
      </c>
      <c r="F130" s="300">
        <v>401</v>
      </c>
      <c r="G130" s="300">
        <f>ROUNDUP(F130*1.1,0)</f>
        <v>442</v>
      </c>
      <c r="H130" s="300">
        <v>464</v>
      </c>
      <c r="I130" s="300">
        <v>464</v>
      </c>
      <c r="J130" s="439">
        <f t="shared" si="3"/>
        <v>464</v>
      </c>
    </row>
    <row r="131" spans="1:10" ht="23.25">
      <c r="A131" s="295"/>
      <c r="B131" s="301" t="s">
        <v>1319</v>
      </c>
      <c r="C131" s="302" t="s">
        <v>402</v>
      </c>
      <c r="D131" s="303"/>
      <c r="E131" s="303">
        <v>589</v>
      </c>
      <c r="F131" s="303">
        <v>589</v>
      </c>
      <c r="G131" s="300">
        <f t="shared" ref="G131:G159" si="6">ROUNDUP(F131*1.1,0)</f>
        <v>648</v>
      </c>
      <c r="H131" s="300">
        <v>680</v>
      </c>
      <c r="I131" s="300">
        <v>680</v>
      </c>
      <c r="J131" s="439">
        <f t="shared" si="3"/>
        <v>680</v>
      </c>
    </row>
    <row r="132" spans="1:10" ht="23.25">
      <c r="A132" s="295"/>
      <c r="B132" s="304" t="s">
        <v>1320</v>
      </c>
      <c r="C132" s="302" t="s">
        <v>402</v>
      </c>
      <c r="D132" s="303"/>
      <c r="E132" s="303">
        <v>503</v>
      </c>
      <c r="F132" s="303">
        <v>503</v>
      </c>
      <c r="G132" s="300">
        <f t="shared" si="6"/>
        <v>554</v>
      </c>
      <c r="H132" s="300">
        <v>581</v>
      </c>
      <c r="I132" s="300">
        <v>581</v>
      </c>
      <c r="J132" s="439">
        <f t="shared" si="3"/>
        <v>581</v>
      </c>
    </row>
    <row r="133" spans="1:10" ht="23.25">
      <c r="A133" s="295"/>
      <c r="B133" s="305" t="s">
        <v>1321</v>
      </c>
      <c r="C133" s="306" t="s">
        <v>402</v>
      </c>
      <c r="D133" s="303"/>
      <c r="E133" s="303">
        <v>455</v>
      </c>
      <c r="F133" s="303">
        <v>455</v>
      </c>
      <c r="G133" s="300">
        <f t="shared" si="6"/>
        <v>501</v>
      </c>
      <c r="H133" s="300">
        <v>526</v>
      </c>
      <c r="I133" s="300">
        <v>526</v>
      </c>
      <c r="J133" s="439">
        <f t="shared" si="3"/>
        <v>526</v>
      </c>
    </row>
    <row r="134" spans="1:10" ht="23.25">
      <c r="A134" s="295"/>
      <c r="B134" s="301" t="s">
        <v>1322</v>
      </c>
      <c r="C134" s="302" t="s">
        <v>402</v>
      </c>
      <c r="D134" s="303"/>
      <c r="E134" s="303">
        <v>9523</v>
      </c>
      <c r="F134" s="303">
        <v>9523</v>
      </c>
      <c r="G134" s="300">
        <f t="shared" si="6"/>
        <v>10476</v>
      </c>
      <c r="H134" s="300">
        <v>10999</v>
      </c>
      <c r="I134" s="300">
        <v>10999</v>
      </c>
      <c r="J134" s="439">
        <f t="shared" ref="J134:J160" si="7">TRUNC(G134*J$4)</f>
        <v>10999</v>
      </c>
    </row>
    <row r="135" spans="1:10" ht="27.75">
      <c r="A135" s="295"/>
      <c r="B135" s="305" t="s">
        <v>1323</v>
      </c>
      <c r="C135" s="306" t="s">
        <v>402</v>
      </c>
      <c r="D135" s="303"/>
      <c r="E135" s="303">
        <v>1685</v>
      </c>
      <c r="F135" s="303">
        <v>1685</v>
      </c>
      <c r="G135" s="300">
        <f t="shared" si="6"/>
        <v>1854</v>
      </c>
      <c r="H135" s="300">
        <v>1946</v>
      </c>
      <c r="I135" s="300">
        <v>1946</v>
      </c>
      <c r="J135" s="439">
        <f t="shared" si="7"/>
        <v>1946</v>
      </c>
    </row>
    <row r="136" spans="1:10" ht="23.25">
      <c r="A136" s="295"/>
      <c r="B136" s="305" t="s">
        <v>1324</v>
      </c>
      <c r="C136" s="306" t="s">
        <v>402</v>
      </c>
      <c r="D136" s="303"/>
      <c r="E136" s="303">
        <v>1091</v>
      </c>
      <c r="F136" s="303">
        <v>1091</v>
      </c>
      <c r="G136" s="300">
        <f t="shared" si="6"/>
        <v>1201</v>
      </c>
      <c r="H136" s="300">
        <v>1261</v>
      </c>
      <c r="I136" s="300">
        <v>1261</v>
      </c>
      <c r="J136" s="439">
        <f t="shared" si="7"/>
        <v>1261</v>
      </c>
    </row>
    <row r="137" spans="1:10" ht="23.25">
      <c r="A137" s="295"/>
      <c r="B137" s="305" t="s">
        <v>1325</v>
      </c>
      <c r="C137" s="306" t="s">
        <v>402</v>
      </c>
      <c r="D137" s="303"/>
      <c r="E137" s="303">
        <v>161</v>
      </c>
      <c r="F137" s="303">
        <v>161</v>
      </c>
      <c r="G137" s="300">
        <f t="shared" si="6"/>
        <v>178</v>
      </c>
      <c r="H137" s="300">
        <v>186</v>
      </c>
      <c r="I137" s="300">
        <v>186</v>
      </c>
      <c r="J137" s="439">
        <f t="shared" si="7"/>
        <v>186</v>
      </c>
    </row>
    <row r="138" spans="1:10" ht="23.25">
      <c r="A138" s="295"/>
      <c r="B138" s="305" t="s">
        <v>1326</v>
      </c>
      <c r="C138" s="306" t="s">
        <v>402</v>
      </c>
      <c r="D138" s="303"/>
      <c r="E138" s="303">
        <v>1594</v>
      </c>
      <c r="F138" s="303">
        <v>1594</v>
      </c>
      <c r="G138" s="300">
        <f t="shared" si="6"/>
        <v>1754</v>
      </c>
      <c r="H138" s="300">
        <v>1841</v>
      </c>
      <c r="I138" s="300">
        <v>1841</v>
      </c>
      <c r="J138" s="439">
        <f t="shared" si="7"/>
        <v>1841</v>
      </c>
    </row>
    <row r="139" spans="1:10" ht="23.25">
      <c r="A139" s="295"/>
      <c r="B139" s="307" t="s">
        <v>1327</v>
      </c>
      <c r="C139" s="306" t="s">
        <v>402</v>
      </c>
      <c r="D139" s="303"/>
      <c r="E139" s="303">
        <v>257</v>
      </c>
      <c r="F139" s="303">
        <v>257</v>
      </c>
      <c r="G139" s="300">
        <f t="shared" si="6"/>
        <v>283</v>
      </c>
      <c r="H139" s="300">
        <v>297</v>
      </c>
      <c r="I139" s="300">
        <v>297</v>
      </c>
      <c r="J139" s="439">
        <f t="shared" si="7"/>
        <v>297</v>
      </c>
    </row>
    <row r="140" spans="1:10" ht="23.25">
      <c r="A140" s="295"/>
      <c r="B140" s="301" t="s">
        <v>1328</v>
      </c>
      <c r="C140" s="306" t="s">
        <v>402</v>
      </c>
      <c r="D140" s="303"/>
      <c r="E140" s="303">
        <v>781</v>
      </c>
      <c r="F140" s="303">
        <v>781</v>
      </c>
      <c r="G140" s="300">
        <f t="shared" si="6"/>
        <v>860</v>
      </c>
      <c r="H140" s="300">
        <v>903</v>
      </c>
      <c r="I140" s="300">
        <v>903</v>
      </c>
      <c r="J140" s="439">
        <f t="shared" si="7"/>
        <v>903</v>
      </c>
    </row>
    <row r="141" spans="1:10" ht="27.75">
      <c r="A141" s="295"/>
      <c r="B141" s="305" t="s">
        <v>1329</v>
      </c>
      <c r="C141" s="306" t="s">
        <v>402</v>
      </c>
      <c r="D141" s="303"/>
      <c r="E141" s="303">
        <v>364</v>
      </c>
      <c r="F141" s="303">
        <v>364</v>
      </c>
      <c r="G141" s="300">
        <f t="shared" si="6"/>
        <v>401</v>
      </c>
      <c r="H141" s="300">
        <v>421</v>
      </c>
      <c r="I141" s="300">
        <v>421</v>
      </c>
      <c r="J141" s="439">
        <f t="shared" si="7"/>
        <v>421</v>
      </c>
    </row>
    <row r="142" spans="1:10" ht="23.25">
      <c r="A142" s="295"/>
      <c r="B142" s="301" t="s">
        <v>1330</v>
      </c>
      <c r="C142" s="306" t="s">
        <v>402</v>
      </c>
      <c r="D142" s="303"/>
      <c r="E142" s="303">
        <v>546</v>
      </c>
      <c r="F142" s="303">
        <v>546</v>
      </c>
      <c r="G142" s="300">
        <f t="shared" si="6"/>
        <v>601</v>
      </c>
      <c r="H142" s="300">
        <v>631</v>
      </c>
      <c r="I142" s="300">
        <v>631</v>
      </c>
      <c r="J142" s="439">
        <f t="shared" si="7"/>
        <v>631</v>
      </c>
    </row>
    <row r="143" spans="1:10" ht="23.25">
      <c r="A143" s="295"/>
      <c r="B143" s="308" t="s">
        <v>1331</v>
      </c>
      <c r="C143" s="306" t="s">
        <v>402</v>
      </c>
      <c r="D143" s="303"/>
      <c r="E143" s="303">
        <v>952</v>
      </c>
      <c r="F143" s="303">
        <v>952</v>
      </c>
      <c r="G143" s="300">
        <f t="shared" si="6"/>
        <v>1048</v>
      </c>
      <c r="H143" s="300">
        <v>1100</v>
      </c>
      <c r="I143" s="300">
        <v>1100</v>
      </c>
      <c r="J143" s="439">
        <f t="shared" si="7"/>
        <v>1100</v>
      </c>
    </row>
    <row r="144" spans="1:10" ht="23.25">
      <c r="A144" s="295"/>
      <c r="B144" s="308" t="s">
        <v>1332</v>
      </c>
      <c r="C144" s="306" t="s">
        <v>402</v>
      </c>
      <c r="D144" s="303"/>
      <c r="E144" s="303">
        <v>150</v>
      </c>
      <c r="F144" s="303">
        <v>150</v>
      </c>
      <c r="G144" s="300">
        <f t="shared" si="6"/>
        <v>165</v>
      </c>
      <c r="H144" s="300">
        <v>173</v>
      </c>
      <c r="I144" s="300">
        <v>173</v>
      </c>
      <c r="J144" s="439">
        <f t="shared" si="7"/>
        <v>173</v>
      </c>
    </row>
    <row r="145" spans="1:10" ht="23.25">
      <c r="A145" s="295"/>
      <c r="B145" s="308" t="s">
        <v>1333</v>
      </c>
      <c r="C145" s="306" t="s">
        <v>402</v>
      </c>
      <c r="D145" s="303"/>
      <c r="E145" s="303">
        <v>139</v>
      </c>
      <c r="F145" s="303">
        <v>139</v>
      </c>
      <c r="G145" s="300">
        <f t="shared" si="6"/>
        <v>153</v>
      </c>
      <c r="H145" s="300">
        <v>160</v>
      </c>
      <c r="I145" s="300">
        <v>160</v>
      </c>
      <c r="J145" s="439">
        <f t="shared" si="7"/>
        <v>160</v>
      </c>
    </row>
    <row r="146" spans="1:10" ht="23.25">
      <c r="A146" s="295"/>
      <c r="B146" s="301" t="s">
        <v>1334</v>
      </c>
      <c r="C146" s="309" t="s">
        <v>404</v>
      </c>
      <c r="D146" s="303"/>
      <c r="E146" s="303">
        <v>2650</v>
      </c>
      <c r="F146" s="303">
        <v>2650</v>
      </c>
      <c r="G146" s="300">
        <f t="shared" si="6"/>
        <v>2915</v>
      </c>
      <c r="H146" s="300">
        <v>3060</v>
      </c>
      <c r="I146" s="300">
        <v>3060</v>
      </c>
      <c r="J146" s="439">
        <f t="shared" si="7"/>
        <v>3060</v>
      </c>
    </row>
    <row r="147" spans="1:10" ht="23.25">
      <c r="A147" s="295"/>
      <c r="B147" s="310" t="s">
        <v>1335</v>
      </c>
      <c r="C147" s="311"/>
      <c r="D147" s="303"/>
      <c r="E147" s="303"/>
      <c r="F147" s="303"/>
      <c r="G147" s="303"/>
      <c r="H147" s="303">
        <v>0</v>
      </c>
      <c r="I147" s="303">
        <v>0</v>
      </c>
      <c r="J147" s="439">
        <f t="shared" si="7"/>
        <v>0</v>
      </c>
    </row>
    <row r="148" spans="1:10" ht="23.25">
      <c r="A148" s="295"/>
      <c r="B148" s="301" t="s">
        <v>1336</v>
      </c>
      <c r="C148" s="309" t="s">
        <v>402</v>
      </c>
      <c r="D148" s="303"/>
      <c r="E148" s="303">
        <v>310</v>
      </c>
      <c r="F148" s="303">
        <v>310</v>
      </c>
      <c r="G148" s="300">
        <f t="shared" si="6"/>
        <v>341</v>
      </c>
      <c r="H148" s="300">
        <v>358</v>
      </c>
      <c r="I148" s="300">
        <v>358</v>
      </c>
      <c r="J148" s="439">
        <f t="shared" si="7"/>
        <v>358</v>
      </c>
    </row>
    <row r="149" spans="1:10" ht="23.25">
      <c r="A149" s="295"/>
      <c r="B149" s="301" t="s">
        <v>1337</v>
      </c>
      <c r="C149" s="309" t="s">
        <v>1338</v>
      </c>
      <c r="D149" s="303"/>
      <c r="E149" s="303">
        <v>642</v>
      </c>
      <c r="F149" s="303">
        <v>642</v>
      </c>
      <c r="G149" s="300">
        <f t="shared" si="6"/>
        <v>707</v>
      </c>
      <c r="H149" s="300">
        <v>742</v>
      </c>
      <c r="I149" s="300">
        <v>742</v>
      </c>
      <c r="J149" s="439">
        <f t="shared" si="7"/>
        <v>742</v>
      </c>
    </row>
    <row r="150" spans="1:10" ht="23.25">
      <c r="A150" s="295"/>
      <c r="B150" s="301" t="s">
        <v>1339</v>
      </c>
      <c r="C150" s="309" t="s">
        <v>402</v>
      </c>
      <c r="D150" s="303"/>
      <c r="E150" s="303">
        <v>738</v>
      </c>
      <c r="F150" s="303">
        <v>738</v>
      </c>
      <c r="G150" s="300">
        <f t="shared" si="6"/>
        <v>812</v>
      </c>
      <c r="H150" s="300">
        <v>852</v>
      </c>
      <c r="I150" s="300">
        <v>852</v>
      </c>
      <c r="J150" s="439">
        <f t="shared" si="7"/>
        <v>852</v>
      </c>
    </row>
    <row r="151" spans="1:10" ht="23.25">
      <c r="A151" s="295"/>
      <c r="B151" s="312" t="s">
        <v>1340</v>
      </c>
      <c r="C151" s="309" t="s">
        <v>402</v>
      </c>
      <c r="D151" s="303"/>
      <c r="E151" s="303">
        <v>1300</v>
      </c>
      <c r="F151" s="303">
        <v>1300</v>
      </c>
      <c r="G151" s="300">
        <f t="shared" si="6"/>
        <v>1430</v>
      </c>
      <c r="H151" s="300">
        <v>1501</v>
      </c>
      <c r="I151" s="300">
        <v>1501</v>
      </c>
      <c r="J151" s="439">
        <f t="shared" si="7"/>
        <v>1501</v>
      </c>
    </row>
    <row r="152" spans="1:10" ht="23.25">
      <c r="A152" s="295"/>
      <c r="B152" s="305" t="s">
        <v>1341</v>
      </c>
      <c r="C152" s="309" t="s">
        <v>402</v>
      </c>
      <c r="D152" s="303"/>
      <c r="E152" s="303">
        <v>589</v>
      </c>
      <c r="F152" s="303">
        <v>589</v>
      </c>
      <c r="G152" s="300">
        <f t="shared" si="6"/>
        <v>648</v>
      </c>
      <c r="H152" s="300">
        <v>680</v>
      </c>
      <c r="I152" s="300">
        <v>680</v>
      </c>
      <c r="J152" s="439">
        <f t="shared" si="7"/>
        <v>680</v>
      </c>
    </row>
    <row r="153" spans="1:10" ht="23.25">
      <c r="A153" s="295"/>
      <c r="B153" s="307" t="s">
        <v>1342</v>
      </c>
      <c r="C153" s="309" t="s">
        <v>404</v>
      </c>
      <c r="D153" s="303"/>
      <c r="E153" s="303">
        <v>214</v>
      </c>
      <c r="F153" s="303">
        <v>214</v>
      </c>
      <c r="G153" s="300">
        <f t="shared" si="6"/>
        <v>236</v>
      </c>
      <c r="H153" s="300">
        <v>247</v>
      </c>
      <c r="I153" s="300">
        <v>247</v>
      </c>
      <c r="J153" s="439">
        <f t="shared" si="7"/>
        <v>247</v>
      </c>
    </row>
    <row r="154" spans="1:10" ht="23.25">
      <c r="A154" s="295"/>
      <c r="B154" s="305" t="s">
        <v>1343</v>
      </c>
      <c r="C154" s="309" t="s">
        <v>402</v>
      </c>
      <c r="D154" s="303"/>
      <c r="E154" s="303">
        <v>34</v>
      </c>
      <c r="F154" s="303">
        <v>34</v>
      </c>
      <c r="G154" s="300">
        <f t="shared" si="6"/>
        <v>38</v>
      </c>
      <c r="H154" s="300">
        <v>39</v>
      </c>
      <c r="I154" s="300">
        <v>39</v>
      </c>
      <c r="J154" s="439">
        <f t="shared" si="7"/>
        <v>39</v>
      </c>
    </row>
    <row r="155" spans="1:10" ht="23.25">
      <c r="A155" s="295"/>
      <c r="B155" s="301" t="s">
        <v>1344</v>
      </c>
      <c r="C155" s="309" t="s">
        <v>402</v>
      </c>
      <c r="D155" s="303"/>
      <c r="E155" s="303">
        <v>214</v>
      </c>
      <c r="F155" s="303">
        <v>214</v>
      </c>
      <c r="G155" s="300">
        <f t="shared" si="6"/>
        <v>236</v>
      </c>
      <c r="H155" s="300">
        <v>247</v>
      </c>
      <c r="I155" s="300">
        <v>247</v>
      </c>
      <c r="J155" s="439">
        <f t="shared" si="7"/>
        <v>247</v>
      </c>
    </row>
    <row r="156" spans="1:10" ht="23.25">
      <c r="A156" s="295"/>
      <c r="B156" s="305" t="s">
        <v>1345</v>
      </c>
      <c r="C156" s="309" t="s">
        <v>402</v>
      </c>
      <c r="D156" s="303"/>
      <c r="E156" s="303">
        <v>321</v>
      </c>
      <c r="F156" s="303">
        <v>321</v>
      </c>
      <c r="G156" s="300">
        <f t="shared" si="6"/>
        <v>354</v>
      </c>
      <c r="H156" s="300">
        <v>371</v>
      </c>
      <c r="I156" s="300">
        <v>371</v>
      </c>
      <c r="J156" s="439">
        <f t="shared" si="7"/>
        <v>371</v>
      </c>
    </row>
    <row r="157" spans="1:10" ht="23.25">
      <c r="A157" s="295"/>
      <c r="B157" s="301" t="s">
        <v>1346</v>
      </c>
      <c r="C157" s="309" t="s">
        <v>402</v>
      </c>
      <c r="D157" s="303"/>
      <c r="E157" s="303">
        <v>1050</v>
      </c>
      <c r="F157" s="303">
        <v>1050</v>
      </c>
      <c r="G157" s="300">
        <v>1500</v>
      </c>
      <c r="H157" s="300">
        <v>1575</v>
      </c>
      <c r="I157" s="300">
        <v>1575</v>
      </c>
      <c r="J157" s="439">
        <f t="shared" si="7"/>
        <v>1575</v>
      </c>
    </row>
    <row r="158" spans="1:10" ht="23.25">
      <c r="A158" s="295"/>
      <c r="B158" s="301" t="s">
        <v>1347</v>
      </c>
      <c r="C158" s="309" t="s">
        <v>402</v>
      </c>
      <c r="D158" s="303"/>
      <c r="E158" s="303">
        <v>1059</v>
      </c>
      <c r="F158" s="303">
        <v>1059</v>
      </c>
      <c r="G158" s="300">
        <f t="shared" si="6"/>
        <v>1165</v>
      </c>
      <c r="H158" s="300">
        <v>1223</v>
      </c>
      <c r="I158" s="300">
        <v>1223</v>
      </c>
      <c r="J158" s="439">
        <f t="shared" si="7"/>
        <v>1223</v>
      </c>
    </row>
    <row r="159" spans="1:10" ht="23.25">
      <c r="A159" s="295"/>
      <c r="B159" s="374" t="s">
        <v>1348</v>
      </c>
      <c r="C159" s="375" t="s">
        <v>402</v>
      </c>
      <c r="D159" s="376"/>
      <c r="E159" s="376">
        <v>1200</v>
      </c>
      <c r="F159" s="376">
        <v>1200</v>
      </c>
      <c r="G159" s="300">
        <f t="shared" si="6"/>
        <v>1320</v>
      </c>
      <c r="H159" s="300">
        <v>1386</v>
      </c>
      <c r="I159" s="300">
        <v>1386</v>
      </c>
      <c r="J159" s="439">
        <f t="shared" si="7"/>
        <v>1386</v>
      </c>
    </row>
    <row r="160" spans="1:10" ht="23.25">
      <c r="A160" s="197"/>
      <c r="B160" s="301" t="s">
        <v>1349</v>
      </c>
      <c r="C160" s="309" t="s">
        <v>402</v>
      </c>
      <c r="D160" s="303"/>
      <c r="E160" s="303">
        <v>1050</v>
      </c>
      <c r="F160" s="303">
        <v>1050</v>
      </c>
      <c r="G160" s="300">
        <v>1500</v>
      </c>
      <c r="H160" s="300">
        <v>1575</v>
      </c>
      <c r="I160" s="300">
        <v>1575</v>
      </c>
      <c r="J160" s="439">
        <f t="shared" si="7"/>
        <v>1575</v>
      </c>
    </row>
    <row r="161" spans="1:13" ht="34.5" customHeight="1">
      <c r="A161" s="830" t="s">
        <v>1987</v>
      </c>
      <c r="B161" s="830"/>
      <c r="C161" s="830"/>
      <c r="D161" s="830"/>
      <c r="E161" s="830"/>
      <c r="F161" s="830"/>
      <c r="G161" s="830"/>
      <c r="H161" s="830"/>
      <c r="I161" s="830"/>
    </row>
    <row r="162" spans="1:13" ht="17.25">
      <c r="A162" s="417">
        <v>1</v>
      </c>
      <c r="B162" s="831" t="s">
        <v>1495</v>
      </c>
      <c r="C162" s="831"/>
      <c r="D162" s="831"/>
      <c r="E162" s="831"/>
      <c r="F162" s="831"/>
      <c r="G162" s="831"/>
      <c r="H162" s="831"/>
      <c r="I162" s="831"/>
    </row>
    <row r="163" spans="1:13" s="418" customFormat="1" ht="17.25">
      <c r="A163" s="417">
        <v>2</v>
      </c>
      <c r="B163" s="821" t="s">
        <v>1494</v>
      </c>
      <c r="C163" s="821"/>
      <c r="D163" s="821"/>
      <c r="E163" s="821"/>
      <c r="F163" s="821"/>
      <c r="G163" s="821"/>
      <c r="H163" s="821"/>
      <c r="I163" s="821"/>
    </row>
    <row r="164" spans="1:13" s="418" customFormat="1" ht="11.25" customHeight="1">
      <c r="A164" s="417">
        <v>3</v>
      </c>
      <c r="B164" s="821" t="s">
        <v>1489</v>
      </c>
      <c r="C164" s="821"/>
      <c r="D164" s="821"/>
      <c r="E164" s="821"/>
      <c r="F164" s="821"/>
      <c r="G164" s="821"/>
      <c r="H164" s="821"/>
      <c r="I164" s="821"/>
    </row>
    <row r="165" spans="1:13" s="418" customFormat="1" ht="17.25">
      <c r="A165" s="417">
        <v>4</v>
      </c>
      <c r="B165" s="821" t="s">
        <v>1493</v>
      </c>
      <c r="C165" s="821"/>
      <c r="D165" s="821"/>
      <c r="E165" s="821"/>
      <c r="F165" s="821"/>
      <c r="G165" s="821"/>
      <c r="H165" s="821"/>
      <c r="I165" s="821"/>
      <c r="M165" s="418" t="s">
        <v>1528</v>
      </c>
    </row>
    <row r="166" spans="1:13" s="418" customFormat="1" ht="14.85" customHeight="1">
      <c r="A166" s="826">
        <v>5</v>
      </c>
      <c r="B166" s="820" t="s">
        <v>1514</v>
      </c>
      <c r="C166" s="820"/>
      <c r="D166" s="820"/>
      <c r="E166" s="820"/>
      <c r="F166" s="820"/>
      <c r="G166" s="820"/>
      <c r="H166" s="820"/>
      <c r="I166" s="820"/>
    </row>
    <row r="167" spans="1:13" s="418" customFormat="1" ht="17.25">
      <c r="A167" s="826"/>
      <c r="B167" s="820"/>
      <c r="C167" s="820"/>
      <c r="D167" s="820"/>
      <c r="E167" s="820"/>
      <c r="F167" s="820"/>
      <c r="G167" s="820"/>
      <c r="H167" s="820"/>
      <c r="I167" s="820"/>
    </row>
    <row r="168" spans="1:13" ht="17.25">
      <c r="A168" s="597">
        <v>6</v>
      </c>
      <c r="B168" s="821" t="s">
        <v>1513</v>
      </c>
      <c r="C168" s="821"/>
      <c r="D168" s="821"/>
      <c r="E168" s="821"/>
      <c r="F168" s="821"/>
      <c r="G168" s="821"/>
      <c r="H168" s="821"/>
      <c r="I168" s="821"/>
    </row>
    <row r="169" spans="1:13" ht="19.5" customHeight="1">
      <c r="B169" s="822"/>
      <c r="C169" s="822"/>
      <c r="D169" s="822"/>
      <c r="E169" s="822"/>
      <c r="F169" s="822"/>
    </row>
  </sheetData>
  <mergeCells count="22">
    <mergeCell ref="B165:I165"/>
    <mergeCell ref="B128:G128"/>
    <mergeCell ref="A161:I161"/>
    <mergeCell ref="B162:I162"/>
    <mergeCell ref="B163:I163"/>
    <mergeCell ref="B164:I164"/>
    <mergeCell ref="B166:I167"/>
    <mergeCell ref="B168:I168"/>
    <mergeCell ref="B169:F169"/>
    <mergeCell ref="A61:A65"/>
    <mergeCell ref="A4:A10"/>
    <mergeCell ref="A11:A13"/>
    <mergeCell ref="A14:A29"/>
    <mergeCell ref="A30:A38"/>
    <mergeCell ref="A39:A57"/>
    <mergeCell ref="A166:A167"/>
    <mergeCell ref="A66:A71"/>
    <mergeCell ref="A79:A80"/>
    <mergeCell ref="A83:A84"/>
    <mergeCell ref="A86:A88"/>
    <mergeCell ref="A89:A100"/>
    <mergeCell ref="A102:A103"/>
  </mergeCells>
  <printOptions horizontalCentered="1"/>
  <pageMargins left="0.511811023622047" right="0.44685039399999998" top="0.55000000000000004" bottom="0.45" header="0.33" footer="0.23622047244094499"/>
  <pageSetup paperSize="9" scale="95" orientation="portrait" horizontalDpi="4294967293" vertic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BreakPreview" zoomScaleSheetLayoutView="100" workbookViewId="0">
      <selection activeCell="J16" sqref="J16"/>
    </sheetView>
  </sheetViews>
  <sheetFormatPr defaultColWidth="9.140625" defaultRowHeight="14.85" customHeight="1"/>
  <cols>
    <col min="1" max="1" width="5.5703125" style="48" customWidth="1"/>
    <col min="2" max="2" width="18.5703125" style="15" customWidth="1"/>
    <col min="3" max="3" width="11.7109375" style="14" customWidth="1"/>
    <col min="4" max="4" width="10.85546875" style="15" customWidth="1"/>
    <col min="5" max="5" width="8.5703125" style="15" customWidth="1"/>
    <col min="6" max="6" width="11.42578125" style="15" customWidth="1"/>
    <col min="7" max="7" width="15" style="15" customWidth="1"/>
    <col min="8" max="8" width="14.42578125" style="15" customWidth="1"/>
    <col min="9" max="9" width="12.5703125" style="15" customWidth="1"/>
    <col min="10" max="10" width="17.28515625" style="15" customWidth="1"/>
    <col min="11" max="11" width="15.85546875" style="15" bestFit="1" customWidth="1"/>
    <col min="12" max="12" width="4.42578125" style="15" bestFit="1" customWidth="1"/>
    <col min="13" max="13" width="11.42578125" style="15" bestFit="1" customWidth="1"/>
    <col min="14" max="14" width="11.5703125" style="15" bestFit="1" customWidth="1"/>
    <col min="15" max="15" width="11.85546875" style="15" bestFit="1" customWidth="1"/>
    <col min="16" max="16384" width="9.140625" style="15"/>
  </cols>
  <sheetData>
    <row r="1" spans="1:12" ht="12.75">
      <c r="A1" s="838" t="s">
        <v>544</v>
      </c>
      <c r="B1" s="838"/>
      <c r="C1" s="839" t="s">
        <v>437</v>
      </c>
      <c r="D1" s="839"/>
      <c r="E1" s="839"/>
      <c r="F1" s="839"/>
      <c r="G1" s="20"/>
      <c r="H1" s="840" t="s">
        <v>255</v>
      </c>
      <c r="I1" s="840"/>
      <c r="J1" s="840" t="s">
        <v>337</v>
      </c>
      <c r="K1" s="834" t="s">
        <v>10</v>
      </c>
      <c r="L1" s="835"/>
    </row>
    <row r="2" spans="1:12" ht="12.75">
      <c r="A2" s="838"/>
      <c r="B2" s="838"/>
      <c r="C2" s="51" t="s">
        <v>257</v>
      </c>
      <c r="D2" s="51" t="s">
        <v>258</v>
      </c>
      <c r="E2" s="51"/>
      <c r="F2" s="43" t="s">
        <v>259</v>
      </c>
      <c r="G2" s="51" t="s">
        <v>260</v>
      </c>
      <c r="H2" s="51" t="s">
        <v>261</v>
      </c>
      <c r="I2" s="51" t="s">
        <v>262</v>
      </c>
      <c r="J2" s="840"/>
      <c r="K2" s="836"/>
      <c r="L2" s="837"/>
    </row>
    <row r="3" spans="1:12" ht="14.85" customHeight="1">
      <c r="A3" s="33"/>
      <c r="B3" s="53" t="s">
        <v>263</v>
      </c>
      <c r="C3" s="45"/>
      <c r="D3" s="44">
        <v>0.13</v>
      </c>
      <c r="E3" s="44"/>
      <c r="F3" s="54">
        <v>0.108</v>
      </c>
      <c r="G3" s="44">
        <v>0.26</v>
      </c>
      <c r="H3" s="45">
        <v>1</v>
      </c>
      <c r="I3" s="45">
        <v>1</v>
      </c>
      <c r="J3" s="841">
        <f>D3*D4+F3*F4+G3*G4+H3*H4+I3*I4</f>
        <v>489.79099999999994</v>
      </c>
      <c r="K3" s="83" t="s">
        <v>545</v>
      </c>
      <c r="L3" s="147">
        <v>1100</v>
      </c>
    </row>
    <row r="4" spans="1:12" ht="12.75">
      <c r="A4" s="33"/>
      <c r="B4" s="53" t="s">
        <v>436</v>
      </c>
      <c r="C4" s="47">
        <f>86*1.13</f>
        <v>97.179999999999993</v>
      </c>
      <c r="D4" s="46">
        <f>400*1.13</f>
        <v>451.99999999999994</v>
      </c>
      <c r="E4" s="46"/>
      <c r="F4" s="55">
        <f>400*1.13</f>
        <v>451.99999999999994</v>
      </c>
      <c r="G4" s="46">
        <f>550*1.13</f>
        <v>621.49999999999989</v>
      </c>
      <c r="H4" s="47">
        <f>L3/L5</f>
        <v>137.5</v>
      </c>
      <c r="I4" s="47">
        <f>L4/L5</f>
        <v>83.125</v>
      </c>
      <c r="J4" s="841"/>
      <c r="K4" s="84" t="s">
        <v>546</v>
      </c>
      <c r="L4" s="148">
        <v>665</v>
      </c>
    </row>
    <row r="5" spans="1:12" ht="12.75">
      <c r="A5" s="832" t="s">
        <v>203</v>
      </c>
      <c r="B5" s="832" t="s">
        <v>264</v>
      </c>
      <c r="C5" s="833" t="s">
        <v>336</v>
      </c>
      <c r="D5" s="833" t="s">
        <v>265</v>
      </c>
      <c r="E5" s="833" t="s">
        <v>335</v>
      </c>
      <c r="F5" s="833" t="s">
        <v>266</v>
      </c>
      <c r="G5" s="833" t="s">
        <v>295</v>
      </c>
      <c r="H5" s="57" t="s">
        <v>438</v>
      </c>
      <c r="I5" s="57" t="s">
        <v>439</v>
      </c>
      <c r="J5" s="57" t="s">
        <v>440</v>
      </c>
      <c r="K5" s="85" t="s">
        <v>547</v>
      </c>
      <c r="L5" s="148">
        <v>8</v>
      </c>
    </row>
    <row r="6" spans="1:12" ht="12.75">
      <c r="A6" s="832"/>
      <c r="B6" s="832"/>
      <c r="C6" s="833"/>
      <c r="D6" s="833"/>
      <c r="E6" s="833"/>
      <c r="F6" s="833"/>
      <c r="G6" s="833"/>
      <c r="H6" s="833" t="s">
        <v>441</v>
      </c>
      <c r="I6" s="833"/>
      <c r="J6" s="833"/>
      <c r="K6" s="85"/>
      <c r="L6" s="78"/>
    </row>
    <row r="7" spans="1:12" ht="12.75">
      <c r="A7" s="832"/>
      <c r="B7" s="832"/>
      <c r="C7" s="833"/>
      <c r="D7" s="833"/>
      <c r="E7" s="833"/>
      <c r="F7" s="833"/>
      <c r="G7" s="833"/>
      <c r="H7" s="57" t="s">
        <v>300</v>
      </c>
      <c r="I7" s="57" t="s">
        <v>298</v>
      </c>
      <c r="J7" s="57" t="s">
        <v>299</v>
      </c>
      <c r="K7" s="86"/>
      <c r="L7" s="79"/>
    </row>
    <row r="8" spans="1:12" ht="18" customHeight="1">
      <c r="A8" s="58">
        <v>1</v>
      </c>
      <c r="B8" s="59" t="s">
        <v>267</v>
      </c>
      <c r="C8" s="60">
        <f>J$3</f>
        <v>489.79099999999994</v>
      </c>
      <c r="D8" s="56">
        <v>20</v>
      </c>
      <c r="E8" s="56">
        <f>C$4*D8</f>
        <v>1943.6</v>
      </c>
      <c r="F8" s="56" t="e">
        <f>Labour!#REF!</f>
        <v>#REF!</v>
      </c>
      <c r="G8" s="56" t="e">
        <f>C8+E8+F8</f>
        <v>#REF!</v>
      </c>
      <c r="H8" s="56" t="e">
        <f>+G8/125</f>
        <v>#REF!</v>
      </c>
      <c r="I8" s="56" t="e">
        <f>+G8/100</f>
        <v>#REF!</v>
      </c>
      <c r="J8" s="56" t="e">
        <f>+G8/30</f>
        <v>#REF!</v>
      </c>
      <c r="K8" s="56"/>
      <c r="L8" s="61"/>
    </row>
    <row r="9" spans="1:12" ht="12.75">
      <c r="A9" s="832" t="s">
        <v>203</v>
      </c>
      <c r="B9" s="832" t="s">
        <v>264</v>
      </c>
      <c r="C9" s="833" t="s">
        <v>256</v>
      </c>
      <c r="D9" s="833" t="s">
        <v>265</v>
      </c>
      <c r="E9" s="833" t="s">
        <v>334</v>
      </c>
      <c r="F9" s="833" t="s">
        <v>268</v>
      </c>
      <c r="G9" s="833" t="s">
        <v>295</v>
      </c>
      <c r="H9" s="57" t="s">
        <v>269</v>
      </c>
      <c r="I9" s="833" t="s">
        <v>270</v>
      </c>
      <c r="J9" s="833"/>
      <c r="K9" s="87"/>
      <c r="L9" s="80"/>
    </row>
    <row r="10" spans="1:12" ht="12.75">
      <c r="A10" s="832"/>
      <c r="B10" s="832"/>
      <c r="C10" s="833"/>
      <c r="D10" s="833"/>
      <c r="E10" s="833"/>
      <c r="F10" s="833"/>
      <c r="G10" s="833"/>
      <c r="H10" s="833" t="s">
        <v>271</v>
      </c>
      <c r="I10" s="833"/>
      <c r="J10" s="833"/>
      <c r="K10" s="85"/>
      <c r="L10" s="81"/>
    </row>
    <row r="11" spans="1:12" ht="12.75">
      <c r="A11" s="832"/>
      <c r="B11" s="832"/>
      <c r="C11" s="833"/>
      <c r="D11" s="833"/>
      <c r="E11" s="833"/>
      <c r="F11" s="833"/>
      <c r="G11" s="833"/>
      <c r="H11" s="57" t="s">
        <v>301</v>
      </c>
      <c r="I11" s="833" t="s">
        <v>302</v>
      </c>
      <c r="J11" s="833"/>
      <c r="K11" s="86"/>
      <c r="L11" s="82"/>
    </row>
    <row r="12" spans="1:12" ht="12.75">
      <c r="A12" s="62">
        <v>4</v>
      </c>
      <c r="B12" s="63" t="s">
        <v>272</v>
      </c>
      <c r="C12" s="60">
        <f>J$3</f>
        <v>489.79099999999994</v>
      </c>
      <c r="D12" s="64">
        <v>15</v>
      </c>
      <c r="E12" s="56">
        <f>C$4*D12</f>
        <v>1457.6999999999998</v>
      </c>
      <c r="F12" s="64" t="e">
        <f>Labour!#REF!</f>
        <v>#REF!</v>
      </c>
      <c r="G12" s="56" t="e">
        <f>C12+E12+F12</f>
        <v>#REF!</v>
      </c>
      <c r="H12" s="64" t="e">
        <f>G12/15</f>
        <v>#REF!</v>
      </c>
      <c r="I12" s="842" t="e">
        <f>+G12/5</f>
        <v>#REF!</v>
      </c>
      <c r="J12" s="843"/>
      <c r="K12" s="77"/>
      <c r="L12" s="61"/>
    </row>
    <row r="17" spans="7:10" ht="14.85" customHeight="1">
      <c r="H17" s="76"/>
      <c r="I17" s="76"/>
      <c r="J17" s="76"/>
    </row>
    <row r="18" spans="7:10" ht="14.85" customHeight="1">
      <c r="H18" s="88"/>
      <c r="I18" s="76"/>
      <c r="J18" s="76"/>
    </row>
    <row r="19" spans="7:10" ht="14.85" customHeight="1">
      <c r="H19" s="76"/>
      <c r="J19" s="76"/>
    </row>
    <row r="22" spans="7:10" ht="14.85" customHeight="1">
      <c r="G22" s="76"/>
    </row>
    <row r="23" spans="7:10" ht="14.85" customHeight="1">
      <c r="G23" s="76"/>
    </row>
  </sheetData>
  <mergeCells count="25">
    <mergeCell ref="H10:J10"/>
    <mergeCell ref="I11:J11"/>
    <mergeCell ref="I12:J12"/>
    <mergeCell ref="A9:A11"/>
    <mergeCell ref="B9:B11"/>
    <mergeCell ref="C9:C11"/>
    <mergeCell ref="D9:D11"/>
    <mergeCell ref="E9:E11"/>
    <mergeCell ref="F9:F11"/>
    <mergeCell ref="G9:G11"/>
    <mergeCell ref="A5:A7"/>
    <mergeCell ref="B5:B7"/>
    <mergeCell ref="C5:C7"/>
    <mergeCell ref="I9:J9"/>
    <mergeCell ref="K1:L2"/>
    <mergeCell ref="G5:G7"/>
    <mergeCell ref="H6:J6"/>
    <mergeCell ref="D5:D7"/>
    <mergeCell ref="E5:E7"/>
    <mergeCell ref="F5:F7"/>
    <mergeCell ref="A1:B2"/>
    <mergeCell ref="C1:F1"/>
    <mergeCell ref="H1:I1"/>
    <mergeCell ref="J1:J2"/>
    <mergeCell ref="J3:J4"/>
  </mergeCells>
  <pageMargins left="0.42" right="0.196850393700787" top="0.63" bottom="0.196850393700787" header="0.27559055118110198" footer="0.196850393700787"/>
  <pageSetup paperSize="9" scale="90" fitToWidth="0" orientation="landscape" horizontalDpi="4294967293" vertic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view="pageBreakPreview" zoomScale="115" zoomScaleSheetLayoutView="115" workbookViewId="0">
      <selection activeCell="H14" sqref="H14"/>
    </sheetView>
  </sheetViews>
  <sheetFormatPr defaultRowHeight="12.75"/>
  <cols>
    <col min="1" max="1" width="6.5703125" style="66" customWidth="1"/>
    <col min="2" max="2" width="13.42578125" customWidth="1"/>
    <col min="3" max="3" width="12.42578125" customWidth="1"/>
    <col min="4" max="5" width="13.42578125" customWidth="1"/>
  </cols>
  <sheetData>
    <row r="2" spans="1:9" s="66" customFormat="1">
      <c r="A2" s="844" t="s">
        <v>576</v>
      </c>
      <c r="B2" s="845" t="s">
        <v>577</v>
      </c>
      <c r="C2" s="845"/>
      <c r="D2" s="845"/>
      <c r="E2" s="845"/>
    </row>
    <row r="3" spans="1:9" s="66" customFormat="1">
      <c r="A3" s="844"/>
      <c r="B3" s="92" t="s">
        <v>185</v>
      </c>
      <c r="C3" s="92" t="s">
        <v>187</v>
      </c>
      <c r="D3" s="92" t="s">
        <v>189</v>
      </c>
      <c r="E3" s="92" t="s">
        <v>191</v>
      </c>
    </row>
    <row r="4" spans="1:9">
      <c r="A4" s="93" t="s">
        <v>578</v>
      </c>
      <c r="B4" s="94">
        <v>18</v>
      </c>
      <c r="C4" s="94">
        <v>16</v>
      </c>
      <c r="D4" s="94">
        <v>14</v>
      </c>
      <c r="E4" s="94">
        <v>12</v>
      </c>
    </row>
    <row r="5" spans="1:9">
      <c r="A5" s="93" t="s">
        <v>579</v>
      </c>
      <c r="B5" s="94">
        <v>16</v>
      </c>
      <c r="C5" s="94">
        <f>ROUND($B$5/$B$4*16, 0)</f>
        <v>14</v>
      </c>
      <c r="D5" s="94">
        <f>ROUND($B$5/$B$4*14, 0)</f>
        <v>12</v>
      </c>
      <c r="E5" s="94">
        <f>ROUND($B$5/$B$4*12, 0)</f>
        <v>11</v>
      </c>
    </row>
    <row r="6" spans="1:9">
      <c r="A6" s="93" t="s">
        <v>580</v>
      </c>
      <c r="B6" s="94">
        <v>14.5</v>
      </c>
      <c r="C6" s="94">
        <f>ROUND($B$6/$B$4*16, 0)</f>
        <v>13</v>
      </c>
      <c r="D6" s="94">
        <f>ROUND($B$6/$B$4*14, 0)</f>
        <v>11</v>
      </c>
      <c r="E6" s="94">
        <f>ROUND($B$6/$B$4*12, 0)</f>
        <v>10</v>
      </c>
    </row>
    <row r="7" spans="1:9">
      <c r="A7" s="93" t="s">
        <v>581</v>
      </c>
      <c r="B7" s="94">
        <v>13</v>
      </c>
      <c r="C7" s="94">
        <f>ROUND($B$7/$B$4*16, 0)</f>
        <v>12</v>
      </c>
      <c r="D7" s="94">
        <f>ROUND($B$7/$B$4*14, 0)</f>
        <v>10</v>
      </c>
      <c r="E7" s="94">
        <f>ROUND($B$7/$B$4*12, 0)</f>
        <v>9</v>
      </c>
    </row>
    <row r="8" spans="1:9">
      <c r="G8" s="67"/>
    </row>
    <row r="9" spans="1:9" ht="15">
      <c r="A9" s="846" t="s">
        <v>582</v>
      </c>
      <c r="B9" s="846"/>
      <c r="C9" s="846"/>
      <c r="D9" s="846"/>
      <c r="E9" s="846"/>
      <c r="G9" s="67"/>
    </row>
    <row r="10" spans="1:9" ht="25.5" customHeight="1">
      <c r="A10" s="92" t="s">
        <v>578</v>
      </c>
      <c r="B10" s="848" t="s">
        <v>587</v>
      </c>
      <c r="C10" s="849"/>
      <c r="D10" s="849"/>
      <c r="E10" s="850"/>
      <c r="G10" s="67"/>
    </row>
    <row r="11" spans="1:9" ht="25.5" customHeight="1">
      <c r="A11" s="92" t="s">
        <v>579</v>
      </c>
      <c r="B11" s="848" t="s">
        <v>588</v>
      </c>
      <c r="C11" s="849"/>
      <c r="D11" s="849"/>
      <c r="E11" s="850"/>
      <c r="G11" s="67"/>
    </row>
    <row r="12" spans="1:9" ht="25.5" customHeight="1">
      <c r="A12" s="92" t="s">
        <v>580</v>
      </c>
      <c r="B12" s="848" t="s">
        <v>589</v>
      </c>
      <c r="C12" s="849"/>
      <c r="D12" s="849"/>
      <c r="E12" s="850"/>
      <c r="G12" s="67"/>
    </row>
    <row r="13" spans="1:9" ht="25.5" customHeight="1">
      <c r="A13" s="92" t="s">
        <v>581</v>
      </c>
      <c r="B13" s="848" t="s">
        <v>590</v>
      </c>
      <c r="C13" s="849"/>
      <c r="D13" s="849"/>
      <c r="E13" s="850"/>
      <c r="G13" s="67"/>
    </row>
    <row r="14" spans="1:9">
      <c r="H14" s="66"/>
      <c r="I14" s="66"/>
    </row>
    <row r="15" spans="1:9" ht="15">
      <c r="A15" s="846" t="s">
        <v>583</v>
      </c>
      <c r="B15" s="846"/>
      <c r="C15" s="846"/>
      <c r="D15" s="846"/>
      <c r="E15" s="846"/>
    </row>
    <row r="16" spans="1:9">
      <c r="A16" s="92" t="s">
        <v>185</v>
      </c>
      <c r="B16" s="847" t="s">
        <v>584</v>
      </c>
      <c r="C16" s="847"/>
      <c r="D16" s="847"/>
      <c r="E16" s="847"/>
    </row>
    <row r="17" spans="1:5">
      <c r="A17" s="844" t="s">
        <v>187</v>
      </c>
      <c r="B17" s="847" t="s">
        <v>585</v>
      </c>
      <c r="C17" s="847"/>
      <c r="D17" s="847"/>
      <c r="E17" s="847"/>
    </row>
    <row r="18" spans="1:5">
      <c r="A18" s="844"/>
      <c r="B18" s="847"/>
      <c r="C18" s="847"/>
      <c r="D18" s="847"/>
      <c r="E18" s="847"/>
    </row>
    <row r="19" spans="1:5">
      <c r="A19" s="844" t="s">
        <v>189</v>
      </c>
      <c r="B19" s="847" t="s">
        <v>586</v>
      </c>
      <c r="C19" s="847"/>
      <c r="D19" s="847"/>
      <c r="E19" s="847"/>
    </row>
    <row r="20" spans="1:5">
      <c r="A20" s="844"/>
      <c r="B20" s="847"/>
      <c r="C20" s="847"/>
      <c r="D20" s="847"/>
      <c r="E20" s="847"/>
    </row>
    <row r="21" spans="1:5">
      <c r="A21" s="92" t="s">
        <v>191</v>
      </c>
      <c r="B21" s="847" t="s">
        <v>609</v>
      </c>
      <c r="C21" s="847"/>
      <c r="D21" s="847"/>
      <c r="E21" s="847"/>
    </row>
  </sheetData>
  <mergeCells count="14">
    <mergeCell ref="A2:A3"/>
    <mergeCell ref="B2:E2"/>
    <mergeCell ref="A9:E9"/>
    <mergeCell ref="B19:E20"/>
    <mergeCell ref="B21:E21"/>
    <mergeCell ref="A17:A18"/>
    <mergeCell ref="A19:A20"/>
    <mergeCell ref="B17:E18"/>
    <mergeCell ref="A15:E15"/>
    <mergeCell ref="B16:E16"/>
    <mergeCell ref="B10:E10"/>
    <mergeCell ref="B11:E11"/>
    <mergeCell ref="B12:E12"/>
    <mergeCell ref="B13:E1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5"/>
  <sheetViews>
    <sheetView workbookViewId="0">
      <selection activeCell="M29" sqref="M29"/>
    </sheetView>
  </sheetViews>
  <sheetFormatPr defaultColWidth="9.140625" defaultRowHeight="12.75"/>
  <cols>
    <col min="1" max="16384" width="9.140625" style="162"/>
  </cols>
  <sheetData>
    <row r="2" spans="1:6">
      <c r="A2" s="163" t="s">
        <v>644</v>
      </c>
      <c r="B2" s="163" t="s">
        <v>642</v>
      </c>
      <c r="C2" s="163" t="s">
        <v>643</v>
      </c>
      <c r="D2" s="163" t="s">
        <v>645</v>
      </c>
    </row>
    <row r="3" spans="1:6">
      <c r="A3" s="851">
        <v>15</v>
      </c>
      <c r="B3" s="852">
        <v>0.5</v>
      </c>
      <c r="C3" s="162">
        <v>0.95</v>
      </c>
      <c r="D3" s="162">
        <v>775</v>
      </c>
    </row>
    <row r="4" spans="1:6">
      <c r="A4" s="851"/>
      <c r="B4" s="852"/>
      <c r="C4" s="162">
        <v>1.21</v>
      </c>
      <c r="D4" s="162">
        <v>900</v>
      </c>
    </row>
    <row r="5" spans="1:6">
      <c r="A5" s="851"/>
      <c r="B5" s="852"/>
      <c r="C5" s="162">
        <v>1.44</v>
      </c>
      <c r="D5" s="162">
        <v>1065</v>
      </c>
    </row>
    <row r="6" spans="1:6">
      <c r="A6" s="851">
        <f>A3+5</f>
        <v>20</v>
      </c>
      <c r="B6" s="852">
        <v>0.75</v>
      </c>
      <c r="C6" s="162">
        <v>1.38</v>
      </c>
      <c r="D6" s="162">
        <v>1055</v>
      </c>
    </row>
    <row r="7" spans="1:6">
      <c r="A7" s="851"/>
      <c r="B7" s="852"/>
      <c r="C7" s="162">
        <v>1.56</v>
      </c>
      <c r="D7" s="162">
        <v>1145</v>
      </c>
      <c r="F7" s="162">
        <v>43102</v>
      </c>
    </row>
    <row r="8" spans="1:6">
      <c r="A8" s="851"/>
      <c r="B8" s="852"/>
      <c r="C8" s="162">
        <v>1.87</v>
      </c>
      <c r="D8" s="162">
        <v>1340</v>
      </c>
    </row>
    <row r="9" spans="1:6">
      <c r="A9" s="851">
        <f>A6+5</f>
        <v>25</v>
      </c>
      <c r="B9" s="852">
        <v>1</v>
      </c>
      <c r="C9" s="162">
        <v>1.98</v>
      </c>
      <c r="D9" s="162">
        <v>1465</v>
      </c>
    </row>
    <row r="10" spans="1:6">
      <c r="A10" s="851"/>
      <c r="B10" s="852"/>
      <c r="C10" s="162">
        <v>2.41</v>
      </c>
      <c r="D10" s="162">
        <v>1715</v>
      </c>
    </row>
    <row r="11" spans="1:6">
      <c r="A11" s="851"/>
      <c r="B11" s="852"/>
      <c r="C11" s="162">
        <v>2.93</v>
      </c>
      <c r="D11" s="162">
        <v>2010</v>
      </c>
    </row>
    <row r="12" spans="1:6">
      <c r="A12" s="851">
        <v>32</v>
      </c>
      <c r="B12" s="852">
        <v>1.25</v>
      </c>
      <c r="C12" s="162">
        <v>2.54</v>
      </c>
      <c r="D12" s="162">
        <v>1880</v>
      </c>
    </row>
    <row r="13" spans="1:6">
      <c r="A13" s="851"/>
      <c r="B13" s="852"/>
      <c r="C13" s="162">
        <v>3.1</v>
      </c>
      <c r="D13" s="162">
        <v>2235</v>
      </c>
    </row>
    <row r="14" spans="1:6">
      <c r="A14" s="851"/>
      <c r="B14" s="852"/>
      <c r="C14" s="162">
        <v>3.79</v>
      </c>
      <c r="D14" s="162">
        <v>2565</v>
      </c>
    </row>
    <row r="15" spans="1:6">
      <c r="A15" s="851">
        <v>40</v>
      </c>
      <c r="B15" s="852">
        <v>1.5</v>
      </c>
      <c r="C15" s="162">
        <v>3.23</v>
      </c>
      <c r="D15" s="162">
        <v>2315</v>
      </c>
    </row>
    <row r="16" spans="1:6">
      <c r="A16" s="851"/>
      <c r="B16" s="852"/>
      <c r="C16" s="162">
        <v>3.56</v>
      </c>
      <c r="D16" s="162">
        <v>2565</v>
      </c>
    </row>
    <row r="17" spans="1:4">
      <c r="A17" s="851"/>
      <c r="B17" s="852"/>
      <c r="C17" s="162">
        <v>4.37</v>
      </c>
      <c r="D17" s="162">
        <v>2960</v>
      </c>
    </row>
    <row r="18" spans="1:4">
      <c r="A18" s="851">
        <f>A15+10</f>
        <v>50</v>
      </c>
      <c r="B18" s="852">
        <v>2</v>
      </c>
      <c r="C18" s="162">
        <v>4.08</v>
      </c>
      <c r="D18" s="162">
        <v>2925</v>
      </c>
    </row>
    <row r="19" spans="1:4">
      <c r="A19" s="851"/>
      <c r="B19" s="852"/>
      <c r="C19" s="162">
        <v>5.03</v>
      </c>
      <c r="D19" s="162">
        <v>3500</v>
      </c>
    </row>
    <row r="20" spans="1:4">
      <c r="A20" s="851"/>
      <c r="B20" s="852"/>
      <c r="C20" s="162">
        <v>6.19</v>
      </c>
      <c r="D20" s="162">
        <v>4310</v>
      </c>
    </row>
    <row r="21" spans="1:4">
      <c r="A21" s="851">
        <v>65</v>
      </c>
      <c r="B21" s="852">
        <v>2.5</v>
      </c>
      <c r="C21" s="162">
        <v>5.71</v>
      </c>
      <c r="D21" s="162">
        <v>4025</v>
      </c>
    </row>
    <row r="22" spans="1:4">
      <c r="A22" s="851"/>
      <c r="B22" s="852"/>
      <c r="C22" s="162">
        <v>6.42</v>
      </c>
      <c r="D22" s="162">
        <v>4470</v>
      </c>
    </row>
    <row r="23" spans="1:4">
      <c r="A23" s="851"/>
      <c r="B23" s="852"/>
      <c r="C23" s="162">
        <v>7.93</v>
      </c>
      <c r="D23" s="162">
        <v>5395</v>
      </c>
    </row>
    <row r="24" spans="1:4">
      <c r="A24" s="851">
        <v>80</v>
      </c>
      <c r="B24" s="852">
        <v>3</v>
      </c>
      <c r="C24" s="162">
        <v>6.72</v>
      </c>
      <c r="D24" s="162">
        <v>4730</v>
      </c>
    </row>
    <row r="25" spans="1:4">
      <c r="A25" s="851"/>
      <c r="B25" s="852"/>
      <c r="C25" s="162">
        <v>8.36</v>
      </c>
      <c r="D25" s="162">
        <v>5540</v>
      </c>
    </row>
    <row r="26" spans="1:4">
      <c r="A26" s="851"/>
      <c r="B26" s="852"/>
      <c r="C26" s="162">
        <v>9.9</v>
      </c>
      <c r="D26" s="162">
        <v>6355</v>
      </c>
    </row>
    <row r="27" spans="1:4">
      <c r="A27" s="851">
        <v>100</v>
      </c>
      <c r="B27" s="852">
        <f>B24+1</f>
        <v>4</v>
      </c>
      <c r="C27" s="162">
        <v>9.75</v>
      </c>
      <c r="D27" s="162">
        <v>6760</v>
      </c>
    </row>
    <row r="28" spans="1:4">
      <c r="A28" s="851"/>
      <c r="B28" s="852"/>
      <c r="C28" s="162">
        <v>12.2</v>
      </c>
      <c r="D28" s="162">
        <v>8230</v>
      </c>
    </row>
    <row r="29" spans="1:4">
      <c r="A29" s="851"/>
      <c r="B29" s="852"/>
      <c r="C29" s="162">
        <v>14.5</v>
      </c>
      <c r="D29" s="162">
        <v>9855</v>
      </c>
    </row>
    <row r="30" spans="1:4">
      <c r="A30" s="851">
        <v>125</v>
      </c>
      <c r="B30" s="852">
        <f>B27+1</f>
        <v>5</v>
      </c>
      <c r="C30" s="162">
        <v>15.9</v>
      </c>
    </row>
    <row r="31" spans="1:4">
      <c r="A31" s="851"/>
      <c r="B31" s="852"/>
      <c r="C31" s="162">
        <v>17.899999999999999</v>
      </c>
      <c r="D31" s="162">
        <v>11400</v>
      </c>
    </row>
    <row r="32" spans="1:4">
      <c r="A32" s="851"/>
      <c r="B32" s="852"/>
      <c r="C32" s="162">
        <v>18.899999999999999</v>
      </c>
      <c r="D32" s="162">
        <v>12765</v>
      </c>
    </row>
    <row r="33" spans="1:3">
      <c r="A33" s="851">
        <v>150</v>
      </c>
      <c r="B33" s="852">
        <f>B30+1</f>
        <v>6</v>
      </c>
      <c r="C33" s="162">
        <v>21.3</v>
      </c>
    </row>
    <row r="34" spans="1:3">
      <c r="A34" s="851"/>
      <c r="B34" s="852"/>
    </row>
    <row r="35" spans="1:3">
      <c r="A35" s="851"/>
      <c r="B35" s="852"/>
    </row>
  </sheetData>
  <mergeCells count="22">
    <mergeCell ref="B3:B5"/>
    <mergeCell ref="B6:B8"/>
    <mergeCell ref="B9:B11"/>
    <mergeCell ref="B12:B14"/>
    <mergeCell ref="B15:B17"/>
    <mergeCell ref="B33:B35"/>
    <mergeCell ref="A21:A23"/>
    <mergeCell ref="A24:A26"/>
    <mergeCell ref="A27:A29"/>
    <mergeCell ref="A30:A32"/>
    <mergeCell ref="A33:A35"/>
    <mergeCell ref="A18:A20"/>
    <mergeCell ref="B21:B23"/>
    <mergeCell ref="B24:B26"/>
    <mergeCell ref="B27:B29"/>
    <mergeCell ref="B30:B32"/>
    <mergeCell ref="B18:B20"/>
    <mergeCell ref="A3:A5"/>
    <mergeCell ref="A6:A8"/>
    <mergeCell ref="A9:A11"/>
    <mergeCell ref="A12:A14"/>
    <mergeCell ref="A15:A17"/>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6"/>
  <sheetViews>
    <sheetView view="pageBreakPreview" topLeftCell="A89" zoomScale="150" zoomScaleSheetLayoutView="150" workbookViewId="0">
      <selection activeCell="C77" sqref="C77"/>
    </sheetView>
  </sheetViews>
  <sheetFormatPr defaultColWidth="8.85546875" defaultRowHeight="12.75"/>
  <cols>
    <col min="1" max="1" width="3.7109375" style="243" bestFit="1" customWidth="1"/>
    <col min="2" max="2" width="55.28515625" style="243" customWidth="1"/>
    <col min="3" max="3" width="12" style="284" customWidth="1"/>
    <col min="4" max="4" width="13.42578125" style="243" customWidth="1"/>
    <col min="5" max="5" width="0" style="243" hidden="1" customWidth="1"/>
    <col min="6" max="6" width="11.28515625" style="243" hidden="1" customWidth="1"/>
    <col min="7" max="16384" width="8.85546875" style="243"/>
  </cols>
  <sheetData>
    <row r="1" spans="1:6" ht="17.25" thickBot="1">
      <c r="A1" s="745" t="s">
        <v>2073</v>
      </c>
      <c r="B1" s="745"/>
      <c r="C1" s="745"/>
      <c r="D1" s="745"/>
    </row>
    <row r="2" spans="1:6" ht="15" hidden="1">
      <c r="A2" s="280"/>
      <c r="B2" s="736" t="s">
        <v>1126</v>
      </c>
      <c r="C2" s="736"/>
      <c r="D2" s="737"/>
    </row>
    <row r="3" spans="1:6" ht="15" hidden="1">
      <c r="A3" s="351"/>
      <c r="B3" s="727" t="s">
        <v>859</v>
      </c>
      <c r="C3" s="727"/>
      <c r="D3" s="352"/>
    </row>
    <row r="4" spans="1:6" ht="51" hidden="1">
      <c r="A4" s="255" t="s">
        <v>860</v>
      </c>
      <c r="B4" s="255" t="s">
        <v>861</v>
      </c>
      <c r="C4" s="161" t="s">
        <v>862</v>
      </c>
      <c r="D4" s="255" t="s">
        <v>863</v>
      </c>
      <c r="E4" s="429" t="s">
        <v>1508</v>
      </c>
      <c r="F4" s="429"/>
    </row>
    <row r="5" spans="1:6" hidden="1">
      <c r="A5" s="255">
        <v>1</v>
      </c>
      <c r="B5" s="255" t="s">
        <v>864</v>
      </c>
      <c r="C5" s="161" t="s">
        <v>865</v>
      </c>
      <c r="D5" s="286">
        <f>55495</f>
        <v>55495</v>
      </c>
    </row>
    <row r="6" spans="1:6" ht="13.5" hidden="1" thickBot="1"/>
    <row r="7" spans="1:6" ht="38.25" hidden="1" customHeight="1">
      <c r="A7" s="280"/>
      <c r="B7" s="738" t="s">
        <v>1496</v>
      </c>
      <c r="C7" s="738"/>
      <c r="D7" s="739"/>
    </row>
    <row r="8" spans="1:6" ht="15" hidden="1">
      <c r="A8" s="351"/>
      <c r="B8" s="727" t="s">
        <v>859</v>
      </c>
      <c r="C8" s="727"/>
      <c r="D8" s="352"/>
    </row>
    <row r="9" spans="1:6" hidden="1">
      <c r="A9" s="255" t="s">
        <v>860</v>
      </c>
      <c r="B9" s="255" t="s">
        <v>861</v>
      </c>
      <c r="C9" s="161" t="s">
        <v>862</v>
      </c>
      <c r="D9" s="255" t="s">
        <v>863</v>
      </c>
    </row>
    <row r="10" spans="1:6" hidden="1">
      <c r="A10" s="255">
        <v>1</v>
      </c>
      <c r="B10" s="255" t="s">
        <v>866</v>
      </c>
      <c r="C10" s="161" t="s">
        <v>865</v>
      </c>
      <c r="D10" s="286">
        <f>55290</f>
        <v>55290</v>
      </c>
    </row>
    <row r="11" spans="1:6" hidden="1">
      <c r="A11" s="255">
        <v>2</v>
      </c>
      <c r="B11" s="255" t="s">
        <v>867</v>
      </c>
      <c r="C11" s="161" t="s">
        <v>868</v>
      </c>
      <c r="D11" s="286">
        <f>57600</f>
        <v>57600</v>
      </c>
    </row>
    <row r="12" spans="1:6" ht="13.5" hidden="1" thickBot="1"/>
    <row r="13" spans="1:6" ht="15" hidden="1">
      <c r="A13" s="280"/>
      <c r="B13" s="736" t="s">
        <v>1126</v>
      </c>
      <c r="C13" s="736"/>
      <c r="D13" s="737"/>
    </row>
    <row r="14" spans="1:6" ht="15" hidden="1">
      <c r="A14" s="351"/>
      <c r="B14" s="727" t="s">
        <v>859</v>
      </c>
      <c r="C14" s="727"/>
      <c r="D14" s="352"/>
    </row>
    <row r="15" spans="1:6" hidden="1">
      <c r="A15" s="354" t="s">
        <v>860</v>
      </c>
      <c r="B15" s="255" t="s">
        <v>861</v>
      </c>
      <c r="C15" s="161" t="s">
        <v>862</v>
      </c>
      <c r="D15" s="255" t="s">
        <v>863</v>
      </c>
    </row>
    <row r="16" spans="1:6" hidden="1">
      <c r="A16" s="354">
        <v>1</v>
      </c>
      <c r="B16" s="255" t="s">
        <v>869</v>
      </c>
      <c r="C16" s="161" t="s">
        <v>865</v>
      </c>
      <c r="D16" s="286">
        <f t="shared" ref="D16:D25" si="0">F16</f>
        <v>0</v>
      </c>
    </row>
    <row r="17" spans="1:6" hidden="1">
      <c r="A17" s="354">
        <v>2</v>
      </c>
      <c r="B17" s="255" t="s">
        <v>870</v>
      </c>
      <c r="C17" s="161" t="s">
        <v>865</v>
      </c>
      <c r="D17" s="286">
        <f t="shared" si="0"/>
        <v>0</v>
      </c>
    </row>
    <row r="18" spans="1:6" hidden="1">
      <c r="A18" s="354">
        <v>3</v>
      </c>
      <c r="B18" s="255" t="s">
        <v>871</v>
      </c>
      <c r="C18" s="161" t="s">
        <v>865</v>
      </c>
      <c r="D18" s="286">
        <f t="shared" si="0"/>
        <v>0</v>
      </c>
    </row>
    <row r="19" spans="1:6" hidden="1">
      <c r="A19" s="354">
        <v>4</v>
      </c>
      <c r="B19" s="255" t="s">
        <v>872</v>
      </c>
      <c r="C19" s="161" t="s">
        <v>865</v>
      </c>
      <c r="D19" s="286">
        <f t="shared" si="0"/>
        <v>0</v>
      </c>
    </row>
    <row r="20" spans="1:6" hidden="1">
      <c r="A20" s="354">
        <v>5</v>
      </c>
      <c r="B20" s="255" t="s">
        <v>873</v>
      </c>
      <c r="C20" s="161" t="s">
        <v>868</v>
      </c>
      <c r="D20" s="286">
        <f t="shared" si="0"/>
        <v>0</v>
      </c>
    </row>
    <row r="21" spans="1:6" hidden="1">
      <c r="A21" s="354">
        <v>6</v>
      </c>
      <c r="B21" s="255" t="s">
        <v>874</v>
      </c>
      <c r="C21" s="161" t="s">
        <v>868</v>
      </c>
      <c r="D21" s="286">
        <f t="shared" si="0"/>
        <v>0</v>
      </c>
    </row>
    <row r="22" spans="1:6" hidden="1">
      <c r="A22" s="354">
        <v>7</v>
      </c>
      <c r="B22" s="255" t="s">
        <v>875</v>
      </c>
      <c r="C22" s="161" t="s">
        <v>868</v>
      </c>
      <c r="D22" s="286">
        <f t="shared" si="0"/>
        <v>0</v>
      </c>
    </row>
    <row r="23" spans="1:6" hidden="1">
      <c r="A23" s="354">
        <v>8</v>
      </c>
      <c r="B23" s="255" t="s">
        <v>876</v>
      </c>
      <c r="C23" s="161" t="s">
        <v>868</v>
      </c>
      <c r="D23" s="286">
        <f t="shared" si="0"/>
        <v>0</v>
      </c>
    </row>
    <row r="24" spans="1:6" hidden="1">
      <c r="A24" s="354">
        <v>9</v>
      </c>
      <c r="B24" s="255" t="s">
        <v>877</v>
      </c>
      <c r="C24" s="161" t="s">
        <v>878</v>
      </c>
      <c r="D24" s="286">
        <f t="shared" si="0"/>
        <v>0</v>
      </c>
    </row>
    <row r="25" spans="1:6" hidden="1">
      <c r="A25" s="354">
        <v>10</v>
      </c>
      <c r="B25" s="255" t="s">
        <v>879</v>
      </c>
      <c r="C25" s="161" t="s">
        <v>878</v>
      </c>
      <c r="D25" s="286">
        <f t="shared" si="0"/>
        <v>0</v>
      </c>
    </row>
    <row r="26" spans="1:6" hidden="1">
      <c r="A26" s="355">
        <v>11</v>
      </c>
      <c r="B26" s="255" t="s">
        <v>880</v>
      </c>
      <c r="C26" s="161" t="s">
        <v>878</v>
      </c>
      <c r="D26" s="286">
        <v>97015</v>
      </c>
    </row>
    <row r="27" spans="1:6" hidden="1">
      <c r="A27" s="354">
        <v>12</v>
      </c>
      <c r="B27" s="255" t="s">
        <v>881</v>
      </c>
      <c r="C27" s="161" t="s">
        <v>878</v>
      </c>
      <c r="D27" s="286">
        <v>97015</v>
      </c>
    </row>
    <row r="28" spans="1:6" ht="13.5" hidden="1" thickBot="1"/>
    <row r="29" spans="1:6" hidden="1">
      <c r="A29" s="728" t="s">
        <v>1127</v>
      </c>
      <c r="B29" s="729"/>
      <c r="C29" s="729"/>
      <c r="D29" s="730"/>
    </row>
    <row r="30" spans="1:6" hidden="1">
      <c r="A30" s="255" t="s">
        <v>860</v>
      </c>
      <c r="B30" s="255" t="s">
        <v>861</v>
      </c>
      <c r="C30" s="161" t="s">
        <v>862</v>
      </c>
      <c r="D30" s="255" t="s">
        <v>863</v>
      </c>
    </row>
    <row r="31" spans="1:6" hidden="1">
      <c r="A31" s="255">
        <v>1</v>
      </c>
      <c r="B31" s="255" t="s">
        <v>882</v>
      </c>
      <c r="C31" s="161" t="s">
        <v>883</v>
      </c>
      <c r="D31" s="286">
        <v>50900</v>
      </c>
      <c r="F31" s="286"/>
    </row>
    <row r="32" spans="1:6" hidden="1">
      <c r="A32" s="255">
        <v>2</v>
      </c>
      <c r="B32" s="255" t="s">
        <v>884</v>
      </c>
      <c r="C32" s="161" t="s">
        <v>883</v>
      </c>
      <c r="D32" s="286">
        <v>50900</v>
      </c>
      <c r="F32" s="286"/>
    </row>
    <row r="33" spans="1:6" hidden="1">
      <c r="A33" s="255">
        <v>3</v>
      </c>
      <c r="B33" s="255" t="s">
        <v>885</v>
      </c>
      <c r="C33" s="161" t="s">
        <v>865</v>
      </c>
      <c r="D33" s="286">
        <v>56270</v>
      </c>
      <c r="F33" s="286"/>
    </row>
    <row r="34" spans="1:6" hidden="1">
      <c r="A34" s="255">
        <v>4</v>
      </c>
      <c r="B34" s="255" t="s">
        <v>886</v>
      </c>
      <c r="C34" s="161" t="s">
        <v>865</v>
      </c>
      <c r="D34" s="286">
        <v>56270</v>
      </c>
      <c r="F34" s="286"/>
    </row>
    <row r="35" spans="1:6" hidden="1">
      <c r="A35" s="255">
        <v>5</v>
      </c>
      <c r="B35" s="255" t="s">
        <v>887</v>
      </c>
      <c r="C35" s="161" t="s">
        <v>865</v>
      </c>
      <c r="D35" s="286">
        <v>58656</v>
      </c>
      <c r="F35" s="286"/>
    </row>
    <row r="36" spans="1:6" hidden="1">
      <c r="A36" s="255">
        <v>6</v>
      </c>
      <c r="B36" s="255" t="s">
        <v>888</v>
      </c>
      <c r="C36" s="161" t="s">
        <v>865</v>
      </c>
      <c r="D36" s="286">
        <v>58656</v>
      </c>
      <c r="F36" s="286"/>
    </row>
    <row r="37" spans="1:6" hidden="1">
      <c r="A37" s="255">
        <v>7</v>
      </c>
      <c r="B37" s="255" t="s">
        <v>889</v>
      </c>
      <c r="C37" s="161" t="s">
        <v>868</v>
      </c>
      <c r="D37" s="286">
        <v>63000</v>
      </c>
      <c r="F37" s="286"/>
    </row>
    <row r="38" spans="1:6" hidden="1">
      <c r="A38" s="255">
        <v>8</v>
      </c>
      <c r="B38" s="255" t="s">
        <v>890</v>
      </c>
      <c r="C38" s="161" t="s">
        <v>868</v>
      </c>
      <c r="D38" s="286">
        <v>63000</v>
      </c>
      <c r="F38" s="286"/>
    </row>
    <row r="39" spans="1:6" hidden="1">
      <c r="A39" s="255">
        <v>9</v>
      </c>
      <c r="B39" s="255" t="s">
        <v>891</v>
      </c>
      <c r="C39" s="161" t="s">
        <v>868</v>
      </c>
      <c r="D39" s="286">
        <v>65225</v>
      </c>
      <c r="F39" s="286"/>
    </row>
    <row r="40" spans="1:6" hidden="1">
      <c r="A40" s="255">
        <v>10</v>
      </c>
      <c r="B40" s="255" t="s">
        <v>892</v>
      </c>
      <c r="C40" s="161" t="s">
        <v>868</v>
      </c>
      <c r="D40" s="286">
        <v>65225</v>
      </c>
      <c r="F40" s="286"/>
    </row>
    <row r="41" spans="1:6" hidden="1">
      <c r="A41" s="255">
        <v>11</v>
      </c>
      <c r="B41" s="255" t="s">
        <v>893</v>
      </c>
      <c r="C41" s="161" t="s">
        <v>868</v>
      </c>
      <c r="D41" s="286">
        <v>67465</v>
      </c>
      <c r="F41" s="286"/>
    </row>
    <row r="42" spans="1:6" hidden="1">
      <c r="A42" s="255">
        <v>12</v>
      </c>
      <c r="B42" s="255" t="s">
        <v>894</v>
      </c>
      <c r="C42" s="161" t="s">
        <v>868</v>
      </c>
      <c r="D42" s="286">
        <v>67465</v>
      </c>
      <c r="F42" s="286"/>
    </row>
    <row r="43" spans="1:6" hidden="1">
      <c r="A43" s="255">
        <v>13</v>
      </c>
      <c r="B43" s="255" t="s">
        <v>895</v>
      </c>
      <c r="C43" s="161" t="s">
        <v>868</v>
      </c>
      <c r="D43" s="286">
        <v>68660</v>
      </c>
      <c r="F43" s="286"/>
    </row>
    <row r="44" spans="1:6" hidden="1">
      <c r="A44" s="255">
        <v>14</v>
      </c>
      <c r="B44" s="255" t="s">
        <v>896</v>
      </c>
      <c r="C44" s="161" t="s">
        <v>868</v>
      </c>
      <c r="D44" s="286">
        <v>68660</v>
      </c>
      <c r="F44" s="286"/>
    </row>
    <row r="45" spans="1:6" hidden="1">
      <c r="A45" s="255">
        <v>15</v>
      </c>
      <c r="B45" s="255" t="s">
        <v>897</v>
      </c>
      <c r="C45" s="161" t="s">
        <v>878</v>
      </c>
      <c r="D45" s="286">
        <v>78355</v>
      </c>
      <c r="F45" s="286"/>
    </row>
    <row r="46" spans="1:6" hidden="1">
      <c r="A46" s="255">
        <v>16</v>
      </c>
      <c r="B46" s="255" t="s">
        <v>898</v>
      </c>
      <c r="C46" s="161" t="s">
        <v>878</v>
      </c>
      <c r="D46" s="286">
        <v>78355</v>
      </c>
      <c r="F46" s="286"/>
    </row>
    <row r="47" spans="1:6" hidden="1">
      <c r="A47" s="255">
        <v>17</v>
      </c>
      <c r="B47" s="255" t="s">
        <v>899</v>
      </c>
      <c r="C47" s="161" t="s">
        <v>900</v>
      </c>
      <c r="D47" s="286">
        <v>89550</v>
      </c>
      <c r="F47" s="286"/>
    </row>
    <row r="48" spans="1:6" hidden="1">
      <c r="A48" s="255">
        <v>18</v>
      </c>
      <c r="B48" s="255" t="s">
        <v>901</v>
      </c>
      <c r="C48" s="161" t="s">
        <v>900</v>
      </c>
      <c r="D48" s="286">
        <v>89550</v>
      </c>
      <c r="F48" s="286"/>
    </row>
    <row r="49" spans="1:6" hidden="1">
      <c r="A49" s="255">
        <v>19</v>
      </c>
      <c r="B49" s="255" t="s">
        <v>902</v>
      </c>
      <c r="C49" s="161" t="s">
        <v>900</v>
      </c>
      <c r="D49" s="286">
        <v>93580</v>
      </c>
      <c r="F49" s="286"/>
    </row>
    <row r="50" spans="1:6" hidden="1">
      <c r="A50" s="255">
        <v>20</v>
      </c>
      <c r="B50" s="255" t="s">
        <v>903</v>
      </c>
      <c r="C50" s="161" t="s">
        <v>900</v>
      </c>
      <c r="D50" s="286">
        <v>93580</v>
      </c>
      <c r="F50" s="286"/>
    </row>
    <row r="51" spans="1:6" hidden="1">
      <c r="A51" s="255">
        <v>21</v>
      </c>
      <c r="B51" s="255" t="s">
        <v>904</v>
      </c>
      <c r="C51" s="161" t="s">
        <v>905</v>
      </c>
      <c r="D51" s="286">
        <v>104180</v>
      </c>
      <c r="F51" s="286"/>
    </row>
    <row r="52" spans="1:6" ht="13.5" hidden="1" thickBot="1">
      <c r="A52" s="255">
        <v>22</v>
      </c>
      <c r="B52" s="255" t="s">
        <v>906</v>
      </c>
      <c r="C52" s="161" t="s">
        <v>905</v>
      </c>
      <c r="D52" s="286">
        <v>111125</v>
      </c>
      <c r="F52" s="286"/>
    </row>
    <row r="53" spans="1:6">
      <c r="A53" s="731" t="s">
        <v>1128</v>
      </c>
      <c r="B53" s="732"/>
      <c r="C53" s="732"/>
      <c r="D53" s="733"/>
    </row>
    <row r="54" spans="1:6">
      <c r="A54" s="356" t="s">
        <v>860</v>
      </c>
      <c r="B54" s="357" t="s">
        <v>907</v>
      </c>
      <c r="C54" s="358" t="s">
        <v>862</v>
      </c>
      <c r="D54" s="357" t="s">
        <v>863</v>
      </c>
    </row>
    <row r="55" spans="1:6" hidden="1">
      <c r="A55" s="356">
        <v>1</v>
      </c>
      <c r="B55" s="357" t="s">
        <v>908</v>
      </c>
      <c r="C55" s="358" t="s">
        <v>878</v>
      </c>
      <c r="D55" s="359">
        <v>65525</v>
      </c>
      <c r="F55" s="359"/>
    </row>
    <row r="56" spans="1:6" hidden="1">
      <c r="A56" s="356">
        <v>2</v>
      </c>
      <c r="B56" s="357" t="s">
        <v>909</v>
      </c>
      <c r="C56" s="358" t="s">
        <v>878</v>
      </c>
      <c r="D56" s="359">
        <v>65525</v>
      </c>
      <c r="F56" s="359"/>
    </row>
    <row r="57" spans="1:6" hidden="1">
      <c r="A57" s="356">
        <v>3</v>
      </c>
      <c r="B57" s="357" t="s">
        <v>910</v>
      </c>
      <c r="C57" s="358" t="s">
        <v>900</v>
      </c>
      <c r="D57" s="359">
        <v>70150</v>
      </c>
      <c r="F57" s="359"/>
    </row>
    <row r="58" spans="1:6" hidden="1">
      <c r="A58" s="356">
        <v>4</v>
      </c>
      <c r="B58" s="357" t="s">
        <v>911</v>
      </c>
      <c r="C58" s="358" t="s">
        <v>900</v>
      </c>
      <c r="D58" s="359">
        <v>70150</v>
      </c>
      <c r="F58" s="359"/>
    </row>
    <row r="59" spans="1:6" hidden="1">
      <c r="A59" s="356">
        <v>5</v>
      </c>
      <c r="B59" s="357" t="s">
        <v>912</v>
      </c>
      <c r="C59" s="358" t="s">
        <v>900</v>
      </c>
      <c r="D59" s="359">
        <v>73580</v>
      </c>
      <c r="F59" s="359"/>
    </row>
    <row r="60" spans="1:6" hidden="1">
      <c r="A60" s="356">
        <v>6</v>
      </c>
      <c r="B60" s="357" t="s">
        <v>913</v>
      </c>
      <c r="C60" s="358" t="s">
        <v>900</v>
      </c>
      <c r="D60" s="359">
        <v>73580</v>
      </c>
      <c r="F60" s="359"/>
    </row>
    <row r="61" spans="1:6" hidden="1">
      <c r="A61" s="356">
        <v>7</v>
      </c>
      <c r="B61" s="357" t="s">
        <v>914</v>
      </c>
      <c r="C61" s="358" t="s">
        <v>900</v>
      </c>
      <c r="D61" s="359">
        <v>77315</v>
      </c>
      <c r="F61" s="359"/>
    </row>
    <row r="62" spans="1:6" hidden="1">
      <c r="A62" s="356">
        <v>8</v>
      </c>
      <c r="B62" s="357" t="s">
        <v>915</v>
      </c>
      <c r="C62" s="358" t="s">
        <v>900</v>
      </c>
      <c r="D62" s="359">
        <v>77312</v>
      </c>
      <c r="F62" s="359"/>
    </row>
    <row r="63" spans="1:6" hidden="1">
      <c r="A63" s="356">
        <v>9</v>
      </c>
      <c r="B63" s="357" t="s">
        <v>916</v>
      </c>
      <c r="C63" s="358" t="s">
        <v>905</v>
      </c>
      <c r="D63" s="359">
        <v>92840</v>
      </c>
      <c r="F63" s="359"/>
    </row>
    <row r="64" spans="1:6" hidden="1">
      <c r="A64" s="356">
        <v>10</v>
      </c>
      <c r="B64" s="357" t="s">
        <v>917</v>
      </c>
      <c r="C64" s="358" t="s">
        <v>905</v>
      </c>
      <c r="D64" s="359">
        <v>100000</v>
      </c>
      <c r="F64" s="359"/>
    </row>
    <row r="65" spans="1:6">
      <c r="A65" s="356">
        <v>11</v>
      </c>
      <c r="B65" s="357" t="s">
        <v>918</v>
      </c>
      <c r="C65" s="358" t="s">
        <v>919</v>
      </c>
      <c r="D65" s="359">
        <f>ROUNDDOWN(112990*1.09,0)</f>
        <v>123159</v>
      </c>
      <c r="F65" s="359"/>
    </row>
    <row r="66" spans="1:6">
      <c r="A66" s="356">
        <v>12</v>
      </c>
      <c r="B66" s="357" t="s">
        <v>920</v>
      </c>
      <c r="C66" s="358" t="s">
        <v>919</v>
      </c>
      <c r="D66" s="359">
        <f>ROUNDDOWN(123578*1.1,0)</f>
        <v>135935</v>
      </c>
      <c r="F66" s="359"/>
    </row>
    <row r="67" spans="1:6" hidden="1">
      <c r="A67" s="356">
        <v>13</v>
      </c>
      <c r="B67" s="357" t="s">
        <v>921</v>
      </c>
      <c r="C67" s="358" t="s">
        <v>922</v>
      </c>
      <c r="D67" s="359">
        <v>134925</v>
      </c>
      <c r="F67" s="359"/>
    </row>
    <row r="68" spans="1:6" hidden="1">
      <c r="A68" s="356">
        <v>14</v>
      </c>
      <c r="B68" s="357" t="s">
        <v>923</v>
      </c>
      <c r="C68" s="358" t="s">
        <v>924</v>
      </c>
      <c r="D68" s="359">
        <v>142234</v>
      </c>
      <c r="F68" s="359"/>
    </row>
    <row r="69" spans="1:6" ht="13.5" thickBot="1"/>
    <row r="70" spans="1:6">
      <c r="A70" s="731" t="s">
        <v>1128</v>
      </c>
      <c r="B70" s="732"/>
      <c r="C70" s="732"/>
      <c r="D70" s="733"/>
    </row>
    <row r="71" spans="1:6">
      <c r="A71" s="357" t="s">
        <v>860</v>
      </c>
      <c r="B71" s="357" t="s">
        <v>907</v>
      </c>
      <c r="C71" s="358" t="s">
        <v>862</v>
      </c>
      <c r="D71" s="357" t="s">
        <v>863</v>
      </c>
    </row>
    <row r="72" spans="1:6" hidden="1">
      <c r="A72" s="357">
        <v>1</v>
      </c>
      <c r="B72" s="357" t="s">
        <v>925</v>
      </c>
      <c r="C72" s="358" t="s">
        <v>878</v>
      </c>
      <c r="D72" s="359">
        <v>63430</v>
      </c>
      <c r="F72" s="359"/>
    </row>
    <row r="73" spans="1:6" hidden="1">
      <c r="A73" s="357">
        <v>2</v>
      </c>
      <c r="B73" s="357" t="s">
        <v>926</v>
      </c>
      <c r="C73" s="358" t="s">
        <v>878</v>
      </c>
      <c r="D73" s="359">
        <v>63430</v>
      </c>
      <c r="F73" s="359"/>
    </row>
    <row r="74" spans="1:6" hidden="1">
      <c r="A74" s="357">
        <v>3</v>
      </c>
      <c r="B74" s="357" t="s">
        <v>927</v>
      </c>
      <c r="C74" s="358" t="s">
        <v>900</v>
      </c>
      <c r="D74" s="359">
        <v>66272</v>
      </c>
      <c r="F74" s="359"/>
    </row>
    <row r="75" spans="1:6" hidden="1">
      <c r="A75" s="357">
        <v>4</v>
      </c>
      <c r="B75" s="357" t="s">
        <v>928</v>
      </c>
      <c r="C75" s="358" t="s">
        <v>900</v>
      </c>
      <c r="D75" s="359">
        <v>75675</v>
      </c>
      <c r="F75" s="359"/>
    </row>
    <row r="76" spans="1:6" hidden="1">
      <c r="A76" s="357">
        <v>5</v>
      </c>
      <c r="B76" s="357" t="s">
        <v>929</v>
      </c>
      <c r="C76" s="358" t="s">
        <v>905</v>
      </c>
      <c r="D76" s="359">
        <v>86566</v>
      </c>
      <c r="F76" s="359"/>
    </row>
    <row r="77" spans="1:6">
      <c r="A77" s="357">
        <v>6</v>
      </c>
      <c r="B77" s="357" t="s">
        <v>930</v>
      </c>
      <c r="C77" s="358" t="s">
        <v>919</v>
      </c>
      <c r="D77" s="359">
        <f>ROUNDDOWN(F77*1.1,0)</f>
        <v>102283</v>
      </c>
      <c r="F77" s="359">
        <v>92985</v>
      </c>
    </row>
    <row r="78" spans="1:6">
      <c r="A78" s="357">
        <v>7</v>
      </c>
      <c r="B78" s="357" t="s">
        <v>931</v>
      </c>
      <c r="C78" s="358" t="s">
        <v>919</v>
      </c>
      <c r="D78" s="359">
        <f>ROUNDDOWN(F78*1.1,0)</f>
        <v>108851</v>
      </c>
      <c r="F78" s="359">
        <v>98956</v>
      </c>
    </row>
    <row r="79" spans="1:6" hidden="1">
      <c r="A79" s="357">
        <v>8</v>
      </c>
      <c r="B79" s="357" t="s">
        <v>932</v>
      </c>
      <c r="C79" s="358" t="s">
        <v>922</v>
      </c>
      <c r="D79" s="359">
        <v>112832</v>
      </c>
      <c r="F79" s="359"/>
    </row>
    <row r="80" spans="1:6" hidden="1">
      <c r="A80" s="357">
        <v>9</v>
      </c>
      <c r="B80" s="357" t="s">
        <v>933</v>
      </c>
      <c r="C80" s="358" t="s">
        <v>924</v>
      </c>
      <c r="D80" s="359">
        <v>128506</v>
      </c>
      <c r="F80" s="359"/>
    </row>
    <row r="81" spans="1:6" ht="13.5" thickBot="1"/>
    <row r="82" spans="1:6">
      <c r="A82" s="728" t="s">
        <v>1129</v>
      </c>
      <c r="B82" s="729"/>
      <c r="C82" s="729"/>
      <c r="D82" s="730"/>
    </row>
    <row r="83" spans="1:6">
      <c r="A83" s="255" t="s">
        <v>860</v>
      </c>
      <c r="B83" s="255" t="s">
        <v>861</v>
      </c>
      <c r="C83" s="161" t="s">
        <v>862</v>
      </c>
      <c r="D83" s="255" t="s">
        <v>863</v>
      </c>
    </row>
    <row r="84" spans="1:6" ht="13.15" hidden="1" customHeight="1">
      <c r="A84" s="255">
        <v>1</v>
      </c>
      <c r="B84" s="255" t="s">
        <v>934</v>
      </c>
      <c r="C84" s="161" t="s">
        <v>878</v>
      </c>
      <c r="D84" s="359">
        <v>65670</v>
      </c>
      <c r="F84" s="286"/>
    </row>
    <row r="85" spans="1:6" ht="13.15" hidden="1" customHeight="1">
      <c r="A85" s="255">
        <v>2</v>
      </c>
      <c r="B85" s="255" t="s">
        <v>935</v>
      </c>
      <c r="C85" s="161" t="s">
        <v>878</v>
      </c>
      <c r="D85" s="359">
        <v>65670</v>
      </c>
      <c r="F85" s="286"/>
    </row>
    <row r="86" spans="1:6" ht="13.15" hidden="1" customHeight="1">
      <c r="A86" s="255">
        <v>3</v>
      </c>
      <c r="B86" s="255" t="s">
        <v>936</v>
      </c>
      <c r="C86" s="161" t="s">
        <v>900</v>
      </c>
      <c r="D86" s="359">
        <v>76270</v>
      </c>
      <c r="F86" s="286"/>
    </row>
    <row r="87" spans="1:6" ht="13.15" hidden="1" customHeight="1">
      <c r="A87" s="255">
        <v>4</v>
      </c>
      <c r="B87" s="255" t="s">
        <v>937</v>
      </c>
      <c r="C87" s="161" t="s">
        <v>900</v>
      </c>
      <c r="D87" s="359">
        <v>76270</v>
      </c>
      <c r="F87" s="286"/>
    </row>
    <row r="88" spans="1:6" ht="13.15" hidden="1" customHeight="1">
      <c r="A88" s="255">
        <v>5</v>
      </c>
      <c r="B88" s="255" t="s">
        <v>938</v>
      </c>
      <c r="C88" s="161" t="s">
        <v>905</v>
      </c>
      <c r="D88" s="359">
        <v>88215</v>
      </c>
      <c r="F88" s="286"/>
    </row>
    <row r="89" spans="1:6">
      <c r="A89" s="255">
        <v>6</v>
      </c>
      <c r="B89" s="255" t="s">
        <v>939</v>
      </c>
      <c r="C89" s="161" t="s">
        <v>919</v>
      </c>
      <c r="D89" s="359">
        <f>ROUNDDOWN(100150*1.09,0)</f>
        <v>109163</v>
      </c>
      <c r="F89" s="286"/>
    </row>
    <row r="90" spans="1:6" hidden="1">
      <c r="A90" s="255">
        <v>7</v>
      </c>
      <c r="B90" s="255" t="s">
        <v>940</v>
      </c>
      <c r="C90" s="161" t="s">
        <v>922</v>
      </c>
      <c r="D90" s="359">
        <v>118656</v>
      </c>
      <c r="F90" s="286"/>
    </row>
    <row r="91" spans="1:6" hidden="1">
      <c r="A91" s="255">
        <v>8</v>
      </c>
      <c r="B91" s="255" t="s">
        <v>941</v>
      </c>
      <c r="C91" s="161" t="s">
        <v>924</v>
      </c>
      <c r="D91" s="359">
        <v>135373</v>
      </c>
      <c r="F91" s="286"/>
    </row>
    <row r="92" spans="1:6" ht="13.5" thickBot="1"/>
    <row r="93" spans="1:6" s="415" customFormat="1">
      <c r="A93" s="753" t="s">
        <v>1130</v>
      </c>
      <c r="B93" s="754"/>
      <c r="C93" s="754"/>
      <c r="D93" s="755"/>
    </row>
    <row r="94" spans="1:6">
      <c r="A94" s="354" t="s">
        <v>860</v>
      </c>
      <c r="B94" s="255" t="s">
        <v>861</v>
      </c>
      <c r="C94" s="161" t="s">
        <v>862</v>
      </c>
      <c r="D94" s="255" t="s">
        <v>863</v>
      </c>
    </row>
    <row r="95" spans="1:6" hidden="1">
      <c r="A95" s="354">
        <v>1</v>
      </c>
      <c r="B95" s="255" t="s">
        <v>942</v>
      </c>
      <c r="C95" s="161" t="s">
        <v>878</v>
      </c>
      <c r="D95" s="286">
        <v>63430</v>
      </c>
    </row>
    <row r="96" spans="1:6" hidden="1">
      <c r="A96" s="354">
        <v>2</v>
      </c>
      <c r="B96" s="255" t="s">
        <v>943</v>
      </c>
      <c r="C96" s="161" t="s">
        <v>878</v>
      </c>
      <c r="D96" s="286">
        <v>63430</v>
      </c>
    </row>
    <row r="97" spans="1:6" hidden="1">
      <c r="A97" s="354">
        <v>3</v>
      </c>
      <c r="B97" s="255" t="s">
        <v>944</v>
      </c>
      <c r="C97" s="161" t="s">
        <v>900</v>
      </c>
      <c r="D97" s="286">
        <v>69850</v>
      </c>
    </row>
    <row r="98" spans="1:6" hidden="1">
      <c r="A98" s="354">
        <v>4</v>
      </c>
      <c r="B98" s="255" t="s">
        <v>945</v>
      </c>
      <c r="C98" s="161" t="s">
        <v>900</v>
      </c>
      <c r="D98" s="286">
        <v>69850</v>
      </c>
    </row>
    <row r="99" spans="1:6" hidden="1">
      <c r="A99" s="354">
        <v>5</v>
      </c>
      <c r="B99" s="255" t="s">
        <v>946</v>
      </c>
      <c r="C99" s="161" t="s">
        <v>905</v>
      </c>
      <c r="D99" s="286">
        <v>80896</v>
      </c>
    </row>
    <row r="100" spans="1:6" hidden="1">
      <c r="A100" s="354">
        <v>6</v>
      </c>
      <c r="B100" s="255" t="s">
        <v>947</v>
      </c>
      <c r="C100" s="161" t="s">
        <v>905</v>
      </c>
      <c r="D100" s="286">
        <v>84627</v>
      </c>
    </row>
    <row r="101" spans="1:6">
      <c r="A101" s="354">
        <v>7</v>
      </c>
      <c r="B101" s="255" t="s">
        <v>948</v>
      </c>
      <c r="C101" s="161" t="s">
        <v>919</v>
      </c>
      <c r="D101" s="286">
        <f>ROUNDDOWN(90745*1.09,0)</f>
        <v>98912</v>
      </c>
    </row>
    <row r="102" spans="1:6">
      <c r="A102" s="354">
        <v>8</v>
      </c>
      <c r="B102" s="255" t="s">
        <v>949</v>
      </c>
      <c r="C102" s="161" t="s">
        <v>919</v>
      </c>
      <c r="D102" s="286">
        <v>96416</v>
      </c>
    </row>
    <row r="103" spans="1:6" hidden="1">
      <c r="A103" s="354">
        <v>9</v>
      </c>
      <c r="B103" s="255" t="s">
        <v>950</v>
      </c>
      <c r="C103" s="161" t="s">
        <v>922</v>
      </c>
      <c r="D103" s="286">
        <v>108358</v>
      </c>
    </row>
    <row r="104" spans="1:6" hidden="1">
      <c r="A104" s="354">
        <v>10</v>
      </c>
      <c r="B104" s="255" t="s">
        <v>951</v>
      </c>
      <c r="C104" s="161" t="s">
        <v>924</v>
      </c>
      <c r="D104" s="286">
        <v>118957</v>
      </c>
    </row>
    <row r="105" spans="1:6" ht="13.5" thickBot="1"/>
    <row r="106" spans="1:6">
      <c r="A106" s="728" t="s">
        <v>1131</v>
      </c>
      <c r="B106" s="729"/>
      <c r="C106" s="729"/>
      <c r="D106" s="730"/>
    </row>
    <row r="107" spans="1:6">
      <c r="A107" s="255" t="s">
        <v>860</v>
      </c>
      <c r="B107" s="255" t="s">
        <v>861</v>
      </c>
      <c r="C107" s="255" t="s">
        <v>862</v>
      </c>
      <c r="D107" s="255" t="s">
        <v>863</v>
      </c>
    </row>
    <row r="108" spans="1:6">
      <c r="A108" s="255">
        <v>1</v>
      </c>
      <c r="B108" s="255" t="s">
        <v>954</v>
      </c>
      <c r="C108" s="255" t="s">
        <v>919</v>
      </c>
      <c r="D108" s="286">
        <f>ROUNDDOWN(100301*1.09,0)</f>
        <v>109328</v>
      </c>
    </row>
    <row r="109" spans="1:6" hidden="1">
      <c r="A109" s="255">
        <v>2</v>
      </c>
      <c r="B109" s="255" t="s">
        <v>955</v>
      </c>
      <c r="C109" s="255" t="s">
        <v>922</v>
      </c>
      <c r="D109" s="286">
        <v>115072</v>
      </c>
    </row>
    <row r="110" spans="1:6" hidden="1">
      <c r="A110" s="255">
        <v>3</v>
      </c>
      <c r="B110" s="255" t="s">
        <v>956</v>
      </c>
      <c r="C110" s="255" t="s">
        <v>924</v>
      </c>
      <c r="D110" s="286">
        <v>127309</v>
      </c>
    </row>
    <row r="111" spans="1:6" hidden="1">
      <c r="A111" s="255">
        <v>4</v>
      </c>
      <c r="B111" s="255" t="s">
        <v>957</v>
      </c>
      <c r="C111" s="255" t="s">
        <v>924</v>
      </c>
      <c r="D111" s="286">
        <v>135520</v>
      </c>
    </row>
    <row r="112" spans="1:6">
      <c r="A112" s="255">
        <v>5</v>
      </c>
      <c r="B112" s="255" t="s">
        <v>958</v>
      </c>
      <c r="C112" s="255" t="s">
        <v>952</v>
      </c>
      <c r="D112" s="286">
        <f>ROUNDDOWN(F112*1.09,0)</f>
        <v>167563</v>
      </c>
      <c r="F112" s="286">
        <v>153728</v>
      </c>
    </row>
    <row r="113" spans="1:6">
      <c r="A113" s="255">
        <v>6</v>
      </c>
      <c r="B113" s="255" t="s">
        <v>959</v>
      </c>
      <c r="C113" s="255" t="s">
        <v>952</v>
      </c>
      <c r="D113" s="286">
        <f t="shared" ref="D113:D116" si="1">ROUNDDOWN(F113*1.09,0)</f>
        <v>176185</v>
      </c>
      <c r="F113" s="286">
        <v>161638</v>
      </c>
    </row>
    <row r="114" spans="1:6">
      <c r="A114" s="255">
        <v>7</v>
      </c>
      <c r="B114" s="255" t="s">
        <v>960</v>
      </c>
      <c r="C114" s="255" t="s">
        <v>952</v>
      </c>
      <c r="D114" s="286">
        <f t="shared" si="1"/>
        <v>184320</v>
      </c>
      <c r="F114" s="286">
        <v>169101</v>
      </c>
    </row>
    <row r="115" spans="1:6" hidden="1">
      <c r="A115" s="255">
        <v>8</v>
      </c>
      <c r="B115" s="255" t="s">
        <v>961</v>
      </c>
      <c r="C115" s="255" t="s">
        <v>953</v>
      </c>
      <c r="D115" s="286">
        <f t="shared" si="1"/>
        <v>0</v>
      </c>
    </row>
    <row r="116" spans="1:6" hidden="1">
      <c r="A116" s="255">
        <v>9</v>
      </c>
      <c r="B116" s="255" t="s">
        <v>962</v>
      </c>
      <c r="C116" s="255" t="s">
        <v>953</v>
      </c>
      <c r="D116" s="286">
        <f t="shared" si="1"/>
        <v>0</v>
      </c>
    </row>
    <row r="117" spans="1:6" ht="13.5" thickBot="1"/>
    <row r="118" spans="1:6">
      <c r="A118" s="728" t="s">
        <v>1131</v>
      </c>
      <c r="B118" s="729"/>
      <c r="C118" s="729"/>
      <c r="D118" s="730"/>
    </row>
    <row r="119" spans="1:6">
      <c r="A119" s="255" t="s">
        <v>860</v>
      </c>
      <c r="B119" s="255" t="s">
        <v>861</v>
      </c>
      <c r="C119" s="255" t="s">
        <v>862</v>
      </c>
      <c r="D119" s="255" t="s">
        <v>863</v>
      </c>
    </row>
    <row r="120" spans="1:6">
      <c r="A120" s="255">
        <v>1</v>
      </c>
      <c r="B120" s="255" t="s">
        <v>963</v>
      </c>
      <c r="C120" s="255" t="s">
        <v>919</v>
      </c>
      <c r="D120" s="286">
        <f t="shared" ref="D120:D127" si="2">ROUNDDOWN(F120*1.09,0)</f>
        <v>106070</v>
      </c>
      <c r="F120" s="286">
        <v>97312</v>
      </c>
    </row>
    <row r="121" spans="1:6" hidden="1">
      <c r="A121" s="255">
        <v>2</v>
      </c>
      <c r="B121" s="255" t="s">
        <v>964</v>
      </c>
      <c r="C121" s="255" t="s">
        <v>924</v>
      </c>
      <c r="D121" s="286">
        <f t="shared" si="2"/>
        <v>130473</v>
      </c>
      <c r="F121" s="286">
        <v>119700</v>
      </c>
    </row>
    <row r="122" spans="1:6" hidden="1">
      <c r="A122" s="255">
        <v>3</v>
      </c>
      <c r="B122" s="255" t="s">
        <v>965</v>
      </c>
      <c r="C122" s="255" t="s">
        <v>924</v>
      </c>
      <c r="D122" s="286">
        <f t="shared" si="2"/>
        <v>135843</v>
      </c>
      <c r="F122" s="286">
        <v>124627</v>
      </c>
    </row>
    <row r="123" spans="1:6">
      <c r="A123" s="255">
        <v>4</v>
      </c>
      <c r="B123" s="255" t="s">
        <v>966</v>
      </c>
      <c r="C123" s="255" t="s">
        <v>952</v>
      </c>
      <c r="D123" s="286">
        <f t="shared" si="2"/>
        <v>162359</v>
      </c>
      <c r="F123" s="286">
        <v>148954</v>
      </c>
    </row>
    <row r="124" spans="1:6">
      <c r="A124" s="255">
        <v>5</v>
      </c>
      <c r="B124" s="255" t="s">
        <v>967</v>
      </c>
      <c r="C124" s="255" t="s">
        <v>952</v>
      </c>
      <c r="D124" s="286">
        <f t="shared" si="2"/>
        <v>165610</v>
      </c>
      <c r="F124" s="286">
        <v>151936</v>
      </c>
    </row>
    <row r="125" spans="1:6" hidden="1">
      <c r="A125" s="255">
        <v>6</v>
      </c>
      <c r="B125" s="255" t="s">
        <v>968</v>
      </c>
      <c r="C125" s="255" t="s">
        <v>953</v>
      </c>
      <c r="D125" s="286">
        <f t="shared" si="2"/>
        <v>193270</v>
      </c>
      <c r="F125" s="286">
        <v>177312</v>
      </c>
    </row>
    <row r="126" spans="1:6">
      <c r="A126" s="255">
        <v>7</v>
      </c>
      <c r="B126" s="255" t="s">
        <v>969</v>
      </c>
      <c r="C126" s="255" t="s">
        <v>970</v>
      </c>
      <c r="D126" s="286">
        <f t="shared" si="2"/>
        <v>216855</v>
      </c>
      <c r="F126" s="286">
        <v>198950</v>
      </c>
    </row>
    <row r="127" spans="1:6" hidden="1">
      <c r="A127" s="255">
        <v>8</v>
      </c>
      <c r="B127" s="255" t="s">
        <v>971</v>
      </c>
      <c r="C127" s="255" t="s">
        <v>972</v>
      </c>
      <c r="D127" s="286">
        <f t="shared" si="2"/>
        <v>0</v>
      </c>
    </row>
    <row r="128" spans="1:6" ht="13.5" thickBot="1"/>
    <row r="129" spans="1:6">
      <c r="A129" s="728" t="s">
        <v>1131</v>
      </c>
      <c r="B129" s="729"/>
      <c r="C129" s="729"/>
      <c r="D129" s="730"/>
    </row>
    <row r="130" spans="1:6">
      <c r="A130" s="255" t="s">
        <v>860</v>
      </c>
      <c r="B130" s="255" t="s">
        <v>861</v>
      </c>
      <c r="C130" s="255" t="s">
        <v>862</v>
      </c>
      <c r="D130" s="255" t="s">
        <v>863</v>
      </c>
    </row>
    <row r="131" spans="1:6">
      <c r="A131" s="255">
        <v>1</v>
      </c>
      <c r="B131" s="255" t="s">
        <v>973</v>
      </c>
      <c r="C131" s="255" t="s">
        <v>919</v>
      </c>
      <c r="D131" s="286">
        <f t="shared" ref="D131:D139" si="3">ROUNDDOWN(F131*1.09,0)</f>
        <v>105001</v>
      </c>
      <c r="F131" s="286">
        <v>96332</v>
      </c>
    </row>
    <row r="132" spans="1:6" hidden="1">
      <c r="A132" s="255">
        <v>2</v>
      </c>
      <c r="B132" s="255" t="s">
        <v>974</v>
      </c>
      <c r="C132" s="255" t="s">
        <v>922</v>
      </c>
      <c r="D132" s="286">
        <f t="shared" si="3"/>
        <v>110772</v>
      </c>
      <c r="F132" s="286">
        <v>101626</v>
      </c>
    </row>
    <row r="133" spans="1:6" hidden="1">
      <c r="A133" s="255">
        <v>3</v>
      </c>
      <c r="B133" s="255" t="s">
        <v>975</v>
      </c>
      <c r="C133" s="255" t="s">
        <v>924</v>
      </c>
      <c r="D133" s="286">
        <f t="shared" si="3"/>
        <v>117461</v>
      </c>
      <c r="F133" s="286">
        <v>107763</v>
      </c>
    </row>
    <row r="134" spans="1:6">
      <c r="A134" s="255">
        <v>4</v>
      </c>
      <c r="B134" s="255" t="s">
        <v>976</v>
      </c>
      <c r="C134" s="255" t="s">
        <v>952</v>
      </c>
      <c r="D134" s="286">
        <f t="shared" si="3"/>
        <v>135515</v>
      </c>
      <c r="F134" s="286">
        <v>124326</v>
      </c>
    </row>
    <row r="135" spans="1:6" hidden="1">
      <c r="A135" s="255">
        <v>5</v>
      </c>
      <c r="B135" s="255" t="s">
        <v>977</v>
      </c>
      <c r="C135" s="255" t="s">
        <v>953</v>
      </c>
      <c r="D135" s="286">
        <f t="shared" si="3"/>
        <v>151295</v>
      </c>
      <c r="F135" s="286">
        <v>138803</v>
      </c>
    </row>
    <row r="136" spans="1:6">
      <c r="A136" s="255">
        <v>6</v>
      </c>
      <c r="B136" s="255" t="s">
        <v>978</v>
      </c>
      <c r="C136" s="255" t="s">
        <v>970</v>
      </c>
      <c r="D136" s="286">
        <f t="shared" si="3"/>
        <v>177323</v>
      </c>
      <c r="F136" s="286">
        <v>162682</v>
      </c>
    </row>
    <row r="137" spans="1:6" hidden="1">
      <c r="A137" s="255">
        <v>7</v>
      </c>
      <c r="B137" s="255" t="s">
        <v>979</v>
      </c>
      <c r="C137" s="255" t="s">
        <v>972</v>
      </c>
      <c r="D137" s="286">
        <f t="shared" si="3"/>
        <v>185296</v>
      </c>
      <c r="F137" s="286">
        <v>169997</v>
      </c>
    </row>
    <row r="138" spans="1:6">
      <c r="A138" s="255">
        <v>8</v>
      </c>
      <c r="B138" s="255" t="s">
        <v>980</v>
      </c>
      <c r="C138" s="255" t="s">
        <v>981</v>
      </c>
      <c r="D138" s="286">
        <f t="shared" si="3"/>
        <v>211163</v>
      </c>
      <c r="F138" s="286">
        <v>193728</v>
      </c>
    </row>
    <row r="139" spans="1:6">
      <c r="A139" s="255">
        <v>9</v>
      </c>
      <c r="B139" s="255" t="s">
        <v>982</v>
      </c>
      <c r="C139" s="255" t="s">
        <v>983</v>
      </c>
      <c r="D139" s="286">
        <f t="shared" si="3"/>
        <v>245164</v>
      </c>
      <c r="F139" s="286">
        <v>224922</v>
      </c>
    </row>
    <row r="140" spans="1:6" ht="13.5" thickBot="1"/>
    <row r="141" spans="1:6" ht="15" customHeight="1">
      <c r="A141" s="853" t="s">
        <v>1131</v>
      </c>
      <c r="B141" s="854"/>
      <c r="C141" s="854"/>
      <c r="D141" s="855"/>
    </row>
    <row r="142" spans="1:6">
      <c r="A142" s="255" t="s">
        <v>860</v>
      </c>
      <c r="B142" s="255" t="s">
        <v>861</v>
      </c>
      <c r="C142" s="255" t="s">
        <v>862</v>
      </c>
      <c r="D142" s="255" t="s">
        <v>863</v>
      </c>
    </row>
    <row r="143" spans="1:6">
      <c r="A143" s="255">
        <v>1</v>
      </c>
      <c r="B143" s="255" t="s">
        <v>985</v>
      </c>
      <c r="C143" s="255" t="s">
        <v>919</v>
      </c>
      <c r="D143" s="286">
        <f t="shared" ref="D143:D150" si="4">ROUNDDOWN(F143*1.09,0)</f>
        <v>92641</v>
      </c>
      <c r="F143" s="286">
        <v>84992</v>
      </c>
    </row>
    <row r="144" spans="1:6" hidden="1">
      <c r="A144" s="255">
        <v>2</v>
      </c>
      <c r="B144" s="255" t="s">
        <v>986</v>
      </c>
      <c r="C144" s="255" t="s">
        <v>924</v>
      </c>
      <c r="D144" s="286">
        <f t="shared" si="4"/>
        <v>122679</v>
      </c>
      <c r="F144" s="286">
        <v>112550</v>
      </c>
    </row>
    <row r="145" spans="1:6">
      <c r="A145" s="255">
        <v>3</v>
      </c>
      <c r="B145" s="255" t="s">
        <v>987</v>
      </c>
      <c r="C145" s="255" t="s">
        <v>952</v>
      </c>
      <c r="D145" s="286">
        <f t="shared" si="4"/>
        <v>135676</v>
      </c>
      <c r="F145" s="286">
        <v>124474</v>
      </c>
    </row>
    <row r="146" spans="1:6" hidden="1">
      <c r="A146" s="255">
        <v>4</v>
      </c>
      <c r="B146" s="255" t="s">
        <v>988</v>
      </c>
      <c r="C146" s="255" t="s">
        <v>953</v>
      </c>
      <c r="D146" s="286">
        <f t="shared" si="4"/>
        <v>158453</v>
      </c>
      <c r="F146" s="286">
        <v>145370</v>
      </c>
    </row>
    <row r="147" spans="1:6">
      <c r="A147" s="255">
        <v>5</v>
      </c>
      <c r="B147" s="255" t="s">
        <v>989</v>
      </c>
      <c r="C147" s="255" t="s">
        <v>970</v>
      </c>
      <c r="D147" s="286">
        <f t="shared" si="4"/>
        <v>183015</v>
      </c>
      <c r="F147" s="286">
        <v>167904</v>
      </c>
    </row>
    <row r="148" spans="1:6" hidden="1">
      <c r="A148" s="255">
        <v>6</v>
      </c>
      <c r="B148" s="255" t="s">
        <v>990</v>
      </c>
      <c r="C148" s="255" t="s">
        <v>972</v>
      </c>
      <c r="D148" s="286">
        <f t="shared" si="4"/>
        <v>191805</v>
      </c>
      <c r="F148" s="286">
        <v>175968</v>
      </c>
    </row>
    <row r="149" spans="1:6">
      <c r="A149" s="255">
        <v>7</v>
      </c>
      <c r="B149" s="255" t="s">
        <v>991</v>
      </c>
      <c r="C149" s="255" t="s">
        <v>981</v>
      </c>
      <c r="D149" s="286">
        <f t="shared" si="4"/>
        <v>221900</v>
      </c>
      <c r="F149" s="286">
        <v>203578</v>
      </c>
    </row>
    <row r="150" spans="1:6">
      <c r="A150" s="255">
        <v>8</v>
      </c>
      <c r="B150" s="255" t="s">
        <v>992</v>
      </c>
      <c r="C150" s="255" t="s">
        <v>983</v>
      </c>
      <c r="D150" s="286">
        <f t="shared" si="4"/>
        <v>259806</v>
      </c>
      <c r="F150" s="286">
        <v>238355</v>
      </c>
    </row>
    <row r="151" spans="1:6">
      <c r="A151" s="288"/>
      <c r="B151" s="288"/>
      <c r="C151" s="289"/>
      <c r="D151" s="288"/>
    </row>
    <row r="152" spans="1:6">
      <c r="A152" s="750" t="s">
        <v>1133</v>
      </c>
      <c r="B152" s="751"/>
      <c r="C152" s="751"/>
      <c r="D152" s="752"/>
    </row>
    <row r="153" spans="1:6">
      <c r="A153" s="255" t="s">
        <v>860</v>
      </c>
      <c r="B153" s="255" t="s">
        <v>861</v>
      </c>
      <c r="C153" s="255" t="s">
        <v>862</v>
      </c>
      <c r="D153" s="255" t="s">
        <v>863</v>
      </c>
    </row>
    <row r="154" spans="1:6">
      <c r="A154" s="255">
        <v>1</v>
      </c>
      <c r="B154" s="255" t="s">
        <v>993</v>
      </c>
      <c r="C154" s="255" t="s">
        <v>919</v>
      </c>
      <c r="D154" s="286">
        <f t="shared" ref="D154:D161" si="5">ROUNDDOWN(F154*1.09,0)</f>
        <v>99072</v>
      </c>
      <c r="F154" s="286">
        <v>90892</v>
      </c>
    </row>
    <row r="155" spans="1:6" hidden="1">
      <c r="A155" s="255">
        <v>2</v>
      </c>
      <c r="B155" s="255" t="s">
        <v>994</v>
      </c>
      <c r="C155" s="255" t="s">
        <v>924</v>
      </c>
      <c r="D155" s="286">
        <f t="shared" si="5"/>
        <v>119248</v>
      </c>
      <c r="F155" s="286">
        <v>109402</v>
      </c>
    </row>
    <row r="156" spans="1:6">
      <c r="A156" s="255">
        <v>3</v>
      </c>
      <c r="B156" s="255" t="s">
        <v>995</v>
      </c>
      <c r="C156" s="255" t="s">
        <v>952</v>
      </c>
      <c r="D156" s="286">
        <f t="shared" si="5"/>
        <v>135355</v>
      </c>
      <c r="F156" s="286">
        <v>124179</v>
      </c>
    </row>
    <row r="157" spans="1:6" hidden="1">
      <c r="A157" s="255">
        <v>4</v>
      </c>
      <c r="B157" s="255" t="s">
        <v>996</v>
      </c>
      <c r="C157" s="255" t="s">
        <v>953</v>
      </c>
      <c r="D157" s="286">
        <f t="shared" si="5"/>
        <v>166586</v>
      </c>
      <c r="F157" s="286">
        <v>152832</v>
      </c>
    </row>
    <row r="158" spans="1:6">
      <c r="A158" s="255">
        <v>5</v>
      </c>
      <c r="B158" s="255" t="s">
        <v>997</v>
      </c>
      <c r="C158" s="255" t="s">
        <v>970</v>
      </c>
      <c r="D158" s="286">
        <f t="shared" si="5"/>
        <v>189363</v>
      </c>
      <c r="F158" s="286">
        <v>173728</v>
      </c>
    </row>
    <row r="159" spans="1:6" hidden="1">
      <c r="A159" s="255">
        <v>6</v>
      </c>
      <c r="B159" s="255" t="s">
        <v>998</v>
      </c>
      <c r="C159" s="255" t="s">
        <v>972</v>
      </c>
      <c r="D159" s="286">
        <f t="shared" si="5"/>
        <v>226783</v>
      </c>
      <c r="F159" s="286">
        <v>208058</v>
      </c>
    </row>
    <row r="160" spans="1:6">
      <c r="A160" s="255">
        <v>7</v>
      </c>
      <c r="B160" s="255" t="s">
        <v>999</v>
      </c>
      <c r="C160" s="255" t="s">
        <v>981</v>
      </c>
      <c r="D160" s="286">
        <f t="shared" si="5"/>
        <v>251505</v>
      </c>
      <c r="F160" s="286">
        <v>230739</v>
      </c>
    </row>
    <row r="161" spans="1:6">
      <c r="A161" s="255">
        <v>8</v>
      </c>
      <c r="B161" s="255" t="s">
        <v>1000</v>
      </c>
      <c r="C161" s="255" t="s">
        <v>983</v>
      </c>
      <c r="D161" s="286">
        <f t="shared" si="5"/>
        <v>283065</v>
      </c>
      <c r="F161" s="286">
        <v>259693</v>
      </c>
    </row>
    <row r="162" spans="1:6" ht="13.5" thickBot="1"/>
    <row r="163" spans="1:6" ht="15">
      <c r="A163" s="280"/>
      <c r="B163" s="748" t="s">
        <v>1132</v>
      </c>
      <c r="C163" s="748"/>
      <c r="D163" s="749"/>
    </row>
    <row r="164" spans="1:6" ht="15">
      <c r="A164" s="351"/>
      <c r="B164" s="727" t="s">
        <v>1001</v>
      </c>
      <c r="C164" s="727"/>
      <c r="D164" s="352"/>
    </row>
    <row r="165" spans="1:6">
      <c r="A165" s="255" t="s">
        <v>860</v>
      </c>
      <c r="B165" s="255" t="s">
        <v>861</v>
      </c>
      <c r="C165" s="255" t="s">
        <v>862</v>
      </c>
      <c r="D165" s="255" t="s">
        <v>863</v>
      </c>
    </row>
    <row r="166" spans="1:6">
      <c r="A166" s="255">
        <v>1</v>
      </c>
      <c r="B166" s="255" t="s">
        <v>1002</v>
      </c>
      <c r="C166" s="255" t="s">
        <v>919</v>
      </c>
      <c r="D166" s="286">
        <f t="shared" ref="D166:D174" si="6">ROUNDDOWN(F166*1.09,0)</f>
        <v>99240</v>
      </c>
      <c r="F166" s="286">
        <v>91046</v>
      </c>
    </row>
    <row r="167" spans="1:6" hidden="1">
      <c r="A167" s="255">
        <v>2</v>
      </c>
      <c r="B167" s="255" t="s">
        <v>1003</v>
      </c>
      <c r="C167" s="255" t="s">
        <v>924</v>
      </c>
      <c r="D167" s="286">
        <f t="shared" si="6"/>
        <v>115341</v>
      </c>
      <c r="F167" s="286">
        <v>105818</v>
      </c>
    </row>
    <row r="168" spans="1:6" hidden="1">
      <c r="A168" s="255">
        <v>3</v>
      </c>
      <c r="B168" s="255" t="s">
        <v>1004</v>
      </c>
      <c r="C168" s="255" t="s">
        <v>924</v>
      </c>
      <c r="D168" s="286">
        <f t="shared" si="6"/>
        <v>122178</v>
      </c>
      <c r="F168" s="286">
        <v>112090</v>
      </c>
    </row>
    <row r="169" spans="1:6">
      <c r="A169" s="255">
        <v>4</v>
      </c>
      <c r="B169" s="255" t="s">
        <v>1005</v>
      </c>
      <c r="C169" s="255" t="s">
        <v>952</v>
      </c>
      <c r="D169" s="286">
        <f t="shared" si="6"/>
        <v>146579</v>
      </c>
      <c r="F169" s="286">
        <v>134477</v>
      </c>
    </row>
    <row r="170" spans="1:6">
      <c r="A170" s="255">
        <v>5</v>
      </c>
      <c r="B170" s="255" t="s">
        <v>1006</v>
      </c>
      <c r="C170" s="255" t="s">
        <v>952</v>
      </c>
      <c r="D170" s="286">
        <f t="shared" si="6"/>
        <v>154064</v>
      </c>
      <c r="F170" s="286">
        <v>141344</v>
      </c>
    </row>
    <row r="171" spans="1:6" hidden="1">
      <c r="A171" s="255">
        <v>6</v>
      </c>
      <c r="B171" s="255" t="s">
        <v>1007</v>
      </c>
      <c r="C171" s="255" t="s">
        <v>953</v>
      </c>
      <c r="D171" s="286">
        <f t="shared" si="6"/>
        <v>177811</v>
      </c>
      <c r="F171" s="286">
        <v>163130</v>
      </c>
    </row>
    <row r="172" spans="1:6">
      <c r="A172" s="255">
        <v>7</v>
      </c>
      <c r="B172" s="255" t="s">
        <v>1008</v>
      </c>
      <c r="C172" s="255" t="s">
        <v>970</v>
      </c>
      <c r="D172" s="286">
        <f t="shared" si="6"/>
        <v>199938</v>
      </c>
      <c r="F172" s="286">
        <v>183430</v>
      </c>
    </row>
    <row r="173" spans="1:6" hidden="1">
      <c r="A173" s="255">
        <v>8</v>
      </c>
      <c r="B173" s="255" t="s">
        <v>1009</v>
      </c>
      <c r="C173" s="255" t="s">
        <v>972</v>
      </c>
      <c r="D173" s="286">
        <f t="shared" si="6"/>
        <v>198801</v>
      </c>
      <c r="F173" s="286">
        <v>182387</v>
      </c>
    </row>
    <row r="174" spans="1:6">
      <c r="A174" s="255">
        <v>9</v>
      </c>
      <c r="B174" s="255" t="s">
        <v>1010</v>
      </c>
      <c r="C174" s="255" t="s">
        <v>981</v>
      </c>
      <c r="D174" s="286">
        <f t="shared" si="6"/>
        <v>228408</v>
      </c>
      <c r="F174" s="286">
        <v>209549</v>
      </c>
    </row>
    <row r="175" spans="1:6" ht="13.5" thickBot="1"/>
    <row r="176" spans="1:6" ht="15">
      <c r="A176" s="280"/>
      <c r="B176" s="734" t="s">
        <v>1132</v>
      </c>
      <c r="C176" s="734"/>
      <c r="D176" s="735"/>
    </row>
    <row r="177" spans="1:6" ht="15">
      <c r="A177" s="351"/>
      <c r="B177" s="727" t="s">
        <v>1001</v>
      </c>
      <c r="C177" s="727"/>
      <c r="D177" s="352"/>
    </row>
    <row r="178" spans="1:6">
      <c r="A178" s="354" t="s">
        <v>860</v>
      </c>
      <c r="B178" s="255" t="s">
        <v>861</v>
      </c>
      <c r="C178" s="255" t="s">
        <v>862</v>
      </c>
      <c r="D178" s="255" t="s">
        <v>863</v>
      </c>
    </row>
    <row r="179" spans="1:6" hidden="1">
      <c r="A179" s="354">
        <v>1</v>
      </c>
      <c r="B179" s="255" t="s">
        <v>1011</v>
      </c>
      <c r="C179" s="255" t="s">
        <v>924</v>
      </c>
      <c r="D179" s="286">
        <v>107852</v>
      </c>
    </row>
    <row r="180" spans="1:6" hidden="1">
      <c r="A180" s="354">
        <v>2</v>
      </c>
      <c r="B180" s="255" t="s">
        <v>1012</v>
      </c>
      <c r="C180" s="255" t="s">
        <v>924</v>
      </c>
      <c r="D180" s="286">
        <v>109920</v>
      </c>
    </row>
    <row r="181" spans="1:6">
      <c r="A181" s="354">
        <v>3</v>
      </c>
      <c r="B181" s="255" t="s">
        <v>1013</v>
      </c>
      <c r="C181" s="255" t="s">
        <v>952</v>
      </c>
      <c r="D181" s="286">
        <f t="shared" ref="D181:D189" si="7">ROUNDDOWN(F181*1.09,0)</f>
        <v>141207</v>
      </c>
      <c r="F181" s="286">
        <v>129548</v>
      </c>
    </row>
    <row r="182" spans="1:6" hidden="1">
      <c r="A182" s="354">
        <v>4</v>
      </c>
      <c r="B182" s="255" t="s">
        <v>1014</v>
      </c>
      <c r="C182" s="255" t="s">
        <v>953</v>
      </c>
      <c r="D182" s="286">
        <f t="shared" si="7"/>
        <v>160733</v>
      </c>
      <c r="F182" s="286">
        <v>147462</v>
      </c>
    </row>
    <row r="183" spans="1:6">
      <c r="A183" s="354">
        <v>5</v>
      </c>
      <c r="B183" s="255" t="s">
        <v>1015</v>
      </c>
      <c r="C183" s="255" t="s">
        <v>970</v>
      </c>
      <c r="D183" s="286">
        <f t="shared" si="7"/>
        <v>177978</v>
      </c>
      <c r="F183" s="286">
        <v>163283</v>
      </c>
    </row>
    <row r="184" spans="1:6">
      <c r="A184" s="354">
        <v>6</v>
      </c>
      <c r="B184" s="255" t="s">
        <v>1016</v>
      </c>
      <c r="C184" s="255" t="s">
        <v>970</v>
      </c>
      <c r="D184" s="286">
        <f t="shared" si="7"/>
        <v>185783</v>
      </c>
      <c r="F184" s="286">
        <v>170444</v>
      </c>
    </row>
    <row r="185" spans="1:6" hidden="1">
      <c r="A185" s="354">
        <v>7</v>
      </c>
      <c r="B185" s="255" t="s">
        <v>1017</v>
      </c>
      <c r="C185" s="255" t="s">
        <v>972</v>
      </c>
      <c r="D185" s="286">
        <f t="shared" si="7"/>
        <v>202540</v>
      </c>
      <c r="F185" s="286">
        <v>185817</v>
      </c>
    </row>
    <row r="186" spans="1:6">
      <c r="A186" s="354">
        <v>8</v>
      </c>
      <c r="B186" s="255" t="s">
        <v>1018</v>
      </c>
      <c r="C186" s="255" t="s">
        <v>981</v>
      </c>
      <c r="D186" s="286">
        <f t="shared" si="7"/>
        <v>206447</v>
      </c>
      <c r="F186" s="286">
        <v>189401</v>
      </c>
    </row>
    <row r="187" spans="1:6">
      <c r="A187" s="354">
        <v>9</v>
      </c>
      <c r="B187" s="255" t="s">
        <v>1019</v>
      </c>
      <c r="C187" s="255" t="s">
        <v>981</v>
      </c>
      <c r="D187" s="286">
        <f t="shared" si="7"/>
        <v>213605</v>
      </c>
      <c r="F187" s="286">
        <v>195968</v>
      </c>
    </row>
    <row r="188" spans="1:6">
      <c r="A188" s="354">
        <v>10</v>
      </c>
      <c r="B188" s="255" t="s">
        <v>1020</v>
      </c>
      <c r="C188" s="255" t="s">
        <v>983</v>
      </c>
      <c r="D188" s="286">
        <f t="shared" si="7"/>
        <v>251833</v>
      </c>
      <c r="F188" s="286">
        <v>231040</v>
      </c>
    </row>
    <row r="189" spans="1:6">
      <c r="A189" s="355">
        <v>11</v>
      </c>
      <c r="B189" s="255" t="s">
        <v>1021</v>
      </c>
      <c r="C189" s="255" t="s">
        <v>983</v>
      </c>
      <c r="D189" s="286">
        <f t="shared" si="7"/>
        <v>265987</v>
      </c>
      <c r="F189" s="286">
        <v>244025</v>
      </c>
    </row>
    <row r="190" spans="1:6" ht="13.5" thickBot="1"/>
    <row r="191" spans="1:6">
      <c r="A191" s="756" t="s">
        <v>1198</v>
      </c>
      <c r="B191" s="734" t="s">
        <v>1132</v>
      </c>
      <c r="C191" s="734"/>
      <c r="D191" s="735"/>
    </row>
    <row r="192" spans="1:6">
      <c r="A192" s="757"/>
      <c r="B192" s="727" t="s">
        <v>984</v>
      </c>
      <c r="C192" s="727"/>
      <c r="D192" s="352"/>
    </row>
    <row r="193" spans="1:6">
      <c r="A193" s="255" t="s">
        <v>860</v>
      </c>
      <c r="B193" s="255" t="s">
        <v>861</v>
      </c>
      <c r="C193" s="255" t="s">
        <v>862</v>
      </c>
      <c r="D193" s="255" t="s">
        <v>863</v>
      </c>
    </row>
    <row r="194" spans="1:6">
      <c r="A194" s="255">
        <v>1</v>
      </c>
      <c r="B194" s="255" t="s">
        <v>1022</v>
      </c>
      <c r="C194" s="255" t="s">
        <v>970</v>
      </c>
      <c r="D194" s="286">
        <f t="shared" ref="D194:D196" si="8">ROUNDDOWN(F194*1.09,0)</f>
        <v>233597</v>
      </c>
      <c r="F194" s="286">
        <v>214310</v>
      </c>
    </row>
    <row r="195" spans="1:6">
      <c r="A195" s="255">
        <v>2</v>
      </c>
      <c r="B195" s="255" t="s">
        <v>1023</v>
      </c>
      <c r="C195" s="255" t="s">
        <v>981</v>
      </c>
      <c r="D195" s="286">
        <f t="shared" si="8"/>
        <v>292342</v>
      </c>
      <c r="F195" s="286">
        <v>268204</v>
      </c>
    </row>
    <row r="196" spans="1:6">
      <c r="A196" s="255">
        <v>3</v>
      </c>
      <c r="B196" s="255" t="s">
        <v>1024</v>
      </c>
      <c r="C196" s="255" t="s">
        <v>983</v>
      </c>
      <c r="D196" s="286">
        <f t="shared" si="8"/>
        <v>311700</v>
      </c>
      <c r="F196" s="286">
        <v>285964</v>
      </c>
    </row>
    <row r="197" spans="1:6" ht="13.5" thickBot="1"/>
    <row r="198" spans="1:6">
      <c r="A198" s="728" t="s">
        <v>1133</v>
      </c>
      <c r="B198" s="729"/>
      <c r="C198" s="729"/>
      <c r="D198" s="730"/>
    </row>
    <row r="199" spans="1:6">
      <c r="A199" s="255" t="s">
        <v>860</v>
      </c>
      <c r="B199" s="255" t="s">
        <v>861</v>
      </c>
      <c r="C199" s="255" t="s">
        <v>862</v>
      </c>
      <c r="D199" s="255" t="s">
        <v>863</v>
      </c>
    </row>
    <row r="200" spans="1:6">
      <c r="A200" s="255">
        <v>1</v>
      </c>
      <c r="B200" s="255" t="s">
        <v>1044</v>
      </c>
      <c r="C200" s="255" t="s">
        <v>983</v>
      </c>
      <c r="D200" s="286">
        <f t="shared" ref="D200" si="9">ROUNDDOWN(F200*1.09,0)</f>
        <v>278677</v>
      </c>
      <c r="F200" s="286">
        <v>255667</v>
      </c>
    </row>
    <row r="201" spans="1:6" ht="13.5" thickBot="1"/>
    <row r="202" spans="1:6">
      <c r="A202" s="728" t="s">
        <v>1134</v>
      </c>
      <c r="B202" s="729"/>
      <c r="C202" s="729"/>
      <c r="D202" s="730"/>
    </row>
    <row r="203" spans="1:6" ht="15">
      <c r="A203" s="351"/>
      <c r="B203" s="360" t="s">
        <v>1025</v>
      </c>
      <c r="C203" s="353"/>
      <c r="D203" s="352"/>
    </row>
    <row r="204" spans="1:6">
      <c r="A204" s="255" t="s">
        <v>860</v>
      </c>
      <c r="B204" s="255" t="s">
        <v>861</v>
      </c>
      <c r="C204" s="255" t="s">
        <v>862</v>
      </c>
      <c r="D204" s="255" t="s">
        <v>863</v>
      </c>
    </row>
    <row r="205" spans="1:6">
      <c r="A205" s="255">
        <v>1</v>
      </c>
      <c r="B205" s="255" t="s">
        <v>1026</v>
      </c>
      <c r="C205" s="255" t="s">
        <v>952</v>
      </c>
      <c r="D205" s="286">
        <f t="shared" ref="D205:D210" si="10">ROUNDDOWN(F205*1.09,0)</f>
        <v>132264</v>
      </c>
      <c r="F205" s="286">
        <v>121344</v>
      </c>
    </row>
    <row r="206" spans="1:6" hidden="1">
      <c r="A206" s="255">
        <v>2</v>
      </c>
      <c r="B206" s="255" t="s">
        <v>1027</v>
      </c>
      <c r="C206" s="255" t="s">
        <v>953</v>
      </c>
      <c r="D206" s="286">
        <f t="shared" si="10"/>
        <v>150967</v>
      </c>
      <c r="F206" s="286">
        <v>138502</v>
      </c>
    </row>
    <row r="207" spans="1:6">
      <c r="A207" s="255">
        <v>3</v>
      </c>
      <c r="B207" s="255" t="s">
        <v>1028</v>
      </c>
      <c r="C207" s="255" t="s">
        <v>970</v>
      </c>
      <c r="D207" s="286">
        <f t="shared" si="10"/>
        <v>169677</v>
      </c>
      <c r="F207" s="286">
        <v>155667</v>
      </c>
    </row>
    <row r="208" spans="1:6" hidden="1">
      <c r="A208" s="255">
        <v>4</v>
      </c>
      <c r="B208" s="255" t="s">
        <v>1029</v>
      </c>
      <c r="C208" s="255" t="s">
        <v>972</v>
      </c>
      <c r="D208" s="286">
        <f t="shared" si="10"/>
        <v>198473</v>
      </c>
      <c r="F208" s="286">
        <v>182086</v>
      </c>
    </row>
    <row r="209" spans="1:6">
      <c r="A209" s="255">
        <v>5</v>
      </c>
      <c r="B209" s="255" t="s">
        <v>1030</v>
      </c>
      <c r="C209" s="255" t="s">
        <v>981</v>
      </c>
      <c r="D209" s="286">
        <f t="shared" si="10"/>
        <v>199938</v>
      </c>
      <c r="F209" s="286">
        <v>183430</v>
      </c>
    </row>
    <row r="210" spans="1:6">
      <c r="A210" s="255">
        <v>6</v>
      </c>
      <c r="B210" s="255" t="s">
        <v>1031</v>
      </c>
      <c r="C210" s="255" t="s">
        <v>983</v>
      </c>
      <c r="D210" s="286">
        <f t="shared" si="10"/>
        <v>239471</v>
      </c>
      <c r="F210" s="286">
        <v>219699</v>
      </c>
    </row>
    <row r="211" spans="1:6" ht="13.5" thickBot="1"/>
    <row r="212" spans="1:6">
      <c r="A212" s="728" t="s">
        <v>1135</v>
      </c>
      <c r="B212" s="729"/>
      <c r="C212" s="729"/>
      <c r="D212" s="730"/>
    </row>
    <row r="213" spans="1:6" ht="15">
      <c r="A213" s="351"/>
      <c r="B213" s="360" t="s">
        <v>1025</v>
      </c>
      <c r="C213" s="353"/>
      <c r="D213" s="352"/>
    </row>
    <row r="214" spans="1:6">
      <c r="A214" s="255" t="s">
        <v>860</v>
      </c>
      <c r="B214" s="255" t="s">
        <v>861</v>
      </c>
      <c r="C214" s="255" t="s">
        <v>862</v>
      </c>
      <c r="D214" s="255" t="s">
        <v>863</v>
      </c>
    </row>
    <row r="215" spans="1:6" hidden="1">
      <c r="A215" s="255">
        <v>1</v>
      </c>
      <c r="B215" s="255" t="s">
        <v>1032</v>
      </c>
      <c r="C215" s="255" t="s">
        <v>953</v>
      </c>
      <c r="D215" s="286">
        <v>150892</v>
      </c>
    </row>
    <row r="216" spans="1:6">
      <c r="A216" s="255">
        <v>2</v>
      </c>
      <c r="B216" s="255" t="s">
        <v>1033</v>
      </c>
      <c r="C216" s="255" t="s">
        <v>970</v>
      </c>
      <c r="D216" s="286">
        <f t="shared" ref="D216:D218" si="11">ROUNDDOWN(F216*1.09,0)</f>
        <v>173255</v>
      </c>
      <c r="F216" s="286">
        <v>158950</v>
      </c>
    </row>
    <row r="217" spans="1:6">
      <c r="A217" s="255">
        <v>3</v>
      </c>
      <c r="B217" s="255" t="s">
        <v>1034</v>
      </c>
      <c r="C217" s="255" t="s">
        <v>981</v>
      </c>
      <c r="D217" s="286">
        <f t="shared" si="11"/>
        <v>194567</v>
      </c>
      <c r="F217" s="286">
        <v>178502</v>
      </c>
    </row>
    <row r="218" spans="1:6">
      <c r="A218" s="255">
        <v>4</v>
      </c>
      <c r="B218" s="255" t="s">
        <v>1035</v>
      </c>
      <c r="C218" s="255" t="s">
        <v>983</v>
      </c>
      <c r="D218" s="286">
        <f t="shared" si="11"/>
        <v>220105</v>
      </c>
      <c r="F218" s="286">
        <v>201932</v>
      </c>
    </row>
    <row r="219" spans="1:6" ht="13.5" thickBot="1"/>
    <row r="220" spans="1:6">
      <c r="A220" s="728" t="s">
        <v>1135</v>
      </c>
      <c r="B220" s="729"/>
      <c r="C220" s="729"/>
      <c r="D220" s="730"/>
    </row>
    <row r="221" spans="1:6" ht="15">
      <c r="A221" s="351"/>
      <c r="B221" s="360" t="s">
        <v>1036</v>
      </c>
      <c r="C221" s="353"/>
      <c r="D221" s="352"/>
    </row>
    <row r="222" spans="1:6">
      <c r="A222" s="255" t="s">
        <v>860</v>
      </c>
      <c r="B222" s="255" t="s">
        <v>861</v>
      </c>
      <c r="C222" s="255" t="s">
        <v>862</v>
      </c>
      <c r="D222" s="255" t="s">
        <v>863</v>
      </c>
    </row>
    <row r="223" spans="1:6">
      <c r="A223" s="255">
        <v>1</v>
      </c>
      <c r="B223" s="255" t="s">
        <v>1037</v>
      </c>
      <c r="C223" s="255" t="s">
        <v>981</v>
      </c>
      <c r="D223" s="286">
        <f t="shared" ref="D223:D224" si="12">ROUNDDOWN(F223*1.09,0)</f>
        <v>192704</v>
      </c>
      <c r="F223" s="286">
        <v>176793</v>
      </c>
    </row>
    <row r="224" spans="1:6">
      <c r="A224" s="255">
        <v>2</v>
      </c>
      <c r="B224" s="255" t="s">
        <v>1038</v>
      </c>
      <c r="C224" s="255" t="s">
        <v>983</v>
      </c>
      <c r="D224" s="286">
        <f t="shared" si="12"/>
        <v>218292</v>
      </c>
      <c r="F224" s="286">
        <v>200268</v>
      </c>
    </row>
    <row r="225" spans="1:6" ht="13.5" thickBot="1"/>
    <row r="226" spans="1:6">
      <c r="A226" s="728" t="s">
        <v>1135</v>
      </c>
      <c r="B226" s="729"/>
      <c r="C226" s="729"/>
      <c r="D226" s="730"/>
    </row>
    <row r="227" spans="1:6" ht="15">
      <c r="A227" s="351"/>
      <c r="B227" s="360" t="s">
        <v>1039</v>
      </c>
      <c r="C227" s="353"/>
      <c r="D227" s="352"/>
    </row>
    <row r="228" spans="1:6">
      <c r="A228" s="255" t="s">
        <v>860</v>
      </c>
      <c r="B228" s="255" t="s">
        <v>861</v>
      </c>
      <c r="C228" s="255" t="s">
        <v>862</v>
      </c>
      <c r="D228" s="255" t="s">
        <v>863</v>
      </c>
    </row>
    <row r="229" spans="1:6" hidden="1">
      <c r="A229" s="255">
        <v>1</v>
      </c>
      <c r="B229" s="255" t="s">
        <v>1040</v>
      </c>
      <c r="C229" s="255" t="s">
        <v>953</v>
      </c>
      <c r="D229" s="286">
        <v>141516</v>
      </c>
    </row>
    <row r="230" spans="1:6">
      <c r="A230" s="255">
        <v>2</v>
      </c>
      <c r="B230" s="255" t="s">
        <v>1041</v>
      </c>
      <c r="C230" s="255" t="s">
        <v>970</v>
      </c>
      <c r="D230" s="286">
        <f t="shared" ref="D230:D232" si="13">ROUNDDOWN(F230*1.09,0)</f>
        <v>160405</v>
      </c>
      <c r="F230" s="286">
        <v>147161</v>
      </c>
    </row>
    <row r="231" spans="1:6">
      <c r="A231" s="255">
        <v>3</v>
      </c>
      <c r="B231" s="255" t="s">
        <v>1042</v>
      </c>
      <c r="C231" s="255" t="s">
        <v>981</v>
      </c>
      <c r="D231" s="286">
        <f t="shared" si="13"/>
        <v>189202</v>
      </c>
      <c r="F231" s="286">
        <v>173580</v>
      </c>
    </row>
    <row r="232" spans="1:6">
      <c r="A232" s="255">
        <v>4</v>
      </c>
      <c r="B232" s="255" t="s">
        <v>1043</v>
      </c>
      <c r="C232" s="255" t="s">
        <v>983</v>
      </c>
      <c r="D232" s="286">
        <f t="shared" si="13"/>
        <v>226127</v>
      </c>
      <c r="F232" s="286">
        <v>207456</v>
      </c>
    </row>
    <row r="233" spans="1:6" ht="13.5" thickBot="1"/>
    <row r="234" spans="1:6">
      <c r="A234" s="728" t="s">
        <v>1136</v>
      </c>
      <c r="B234" s="729"/>
      <c r="C234" s="729"/>
      <c r="D234" s="730"/>
    </row>
    <row r="235" spans="1:6">
      <c r="A235" s="255" t="s">
        <v>860</v>
      </c>
      <c r="B235" s="255" t="s">
        <v>861</v>
      </c>
      <c r="C235" s="255" t="s">
        <v>862</v>
      </c>
      <c r="D235" s="255" t="s">
        <v>863</v>
      </c>
    </row>
    <row r="236" spans="1:6">
      <c r="A236" s="255">
        <v>1</v>
      </c>
      <c r="B236" s="255" t="s">
        <v>1045</v>
      </c>
      <c r="C236" s="255" t="s">
        <v>1046</v>
      </c>
      <c r="D236" s="286">
        <f t="shared" ref="D236:D238" si="14">ROUNDDOWN(F236*1.09,0)</f>
        <v>342960</v>
      </c>
      <c r="F236" s="286">
        <v>314643</v>
      </c>
    </row>
    <row r="237" spans="1:6" hidden="1">
      <c r="A237" s="255">
        <v>2</v>
      </c>
      <c r="B237" s="255" t="s">
        <v>1047</v>
      </c>
      <c r="C237" s="255" t="s">
        <v>1048</v>
      </c>
      <c r="D237" s="286">
        <f t="shared" si="14"/>
        <v>369448</v>
      </c>
      <c r="F237" s="286">
        <v>338944</v>
      </c>
    </row>
    <row r="238" spans="1:6">
      <c r="A238" s="255">
        <v>3</v>
      </c>
      <c r="B238" s="255" t="s">
        <v>1049</v>
      </c>
      <c r="C238" s="255" t="s">
        <v>1050</v>
      </c>
      <c r="D238" s="286">
        <f t="shared" si="14"/>
        <v>426225</v>
      </c>
      <c r="F238" s="286">
        <v>391033</v>
      </c>
    </row>
    <row r="239" spans="1:6" ht="13.5" thickBot="1"/>
    <row r="240" spans="1:6">
      <c r="A240" s="728" t="s">
        <v>1136</v>
      </c>
      <c r="B240" s="729"/>
      <c r="C240" s="729"/>
      <c r="D240" s="730"/>
    </row>
    <row r="241" spans="1:6">
      <c r="A241" s="255" t="s">
        <v>860</v>
      </c>
      <c r="B241" s="361" t="s">
        <v>861</v>
      </c>
      <c r="C241" s="255" t="s">
        <v>862</v>
      </c>
      <c r="D241" s="255" t="s">
        <v>863</v>
      </c>
    </row>
    <row r="242" spans="1:6">
      <c r="A242" s="255">
        <v>1</v>
      </c>
      <c r="B242" s="361" t="s">
        <v>1051</v>
      </c>
      <c r="C242" s="255" t="s">
        <v>983</v>
      </c>
      <c r="D242" s="286">
        <f t="shared" ref="D242:D245" si="15">ROUNDDOWN(F242*1.09,0)</f>
        <v>289573</v>
      </c>
      <c r="F242" s="286">
        <v>265664</v>
      </c>
    </row>
    <row r="243" spans="1:6">
      <c r="A243" s="255">
        <v>2</v>
      </c>
      <c r="B243" s="361" t="s">
        <v>1052</v>
      </c>
      <c r="C243" s="255" t="s">
        <v>1046</v>
      </c>
      <c r="D243" s="286">
        <f t="shared" si="15"/>
        <v>322269</v>
      </c>
      <c r="F243" s="286">
        <v>295660</v>
      </c>
    </row>
    <row r="244" spans="1:6" hidden="1">
      <c r="A244" s="255">
        <v>3</v>
      </c>
      <c r="B244" s="361" t="s">
        <v>1053</v>
      </c>
      <c r="C244" s="255" t="s">
        <v>1048</v>
      </c>
      <c r="D244" s="286">
        <f t="shared" si="15"/>
        <v>349929</v>
      </c>
      <c r="F244" s="286">
        <v>321036</v>
      </c>
    </row>
    <row r="245" spans="1:6">
      <c r="A245" s="255">
        <v>4</v>
      </c>
      <c r="B245" s="361" t="s">
        <v>1054</v>
      </c>
      <c r="C245" s="255" t="s">
        <v>1050</v>
      </c>
      <c r="D245" s="286">
        <f t="shared" si="15"/>
        <v>405074</v>
      </c>
      <c r="F245" s="286">
        <v>371628</v>
      </c>
    </row>
    <row r="246" spans="1:6" ht="13.5" thickBot="1"/>
    <row r="247" spans="1:6">
      <c r="A247" s="728" t="s">
        <v>1137</v>
      </c>
      <c r="B247" s="729"/>
      <c r="C247" s="729"/>
      <c r="D247" s="730"/>
    </row>
    <row r="248" spans="1:6">
      <c r="A248" s="255" t="s">
        <v>860</v>
      </c>
      <c r="B248" s="255" t="s">
        <v>861</v>
      </c>
      <c r="C248" s="255" t="s">
        <v>862</v>
      </c>
      <c r="D248" s="255" t="s">
        <v>863</v>
      </c>
    </row>
    <row r="249" spans="1:6">
      <c r="A249" s="255">
        <v>1</v>
      </c>
      <c r="B249" s="255" t="s">
        <v>1055</v>
      </c>
      <c r="C249" s="255" t="s">
        <v>983</v>
      </c>
      <c r="D249" s="286">
        <f t="shared" ref="D249:D257" si="16">ROUNDDOWN(F249*1.09,0)</f>
        <v>258502</v>
      </c>
      <c r="F249" s="286">
        <v>237158</v>
      </c>
    </row>
    <row r="250" spans="1:6">
      <c r="A250" s="255">
        <v>2</v>
      </c>
      <c r="B250" s="255" t="s">
        <v>1056</v>
      </c>
      <c r="C250" s="255" t="s">
        <v>983</v>
      </c>
      <c r="D250" s="286">
        <f t="shared" si="16"/>
        <v>270703</v>
      </c>
      <c r="F250" s="286">
        <v>248352</v>
      </c>
    </row>
    <row r="251" spans="1:6">
      <c r="A251" s="255">
        <v>3</v>
      </c>
      <c r="B251" s="255" t="s">
        <v>1057</v>
      </c>
      <c r="C251" s="255" t="s">
        <v>1046</v>
      </c>
      <c r="D251" s="286">
        <f t="shared" si="16"/>
        <v>294777</v>
      </c>
      <c r="F251" s="286">
        <v>270438</v>
      </c>
    </row>
    <row r="252" spans="1:6">
      <c r="A252" s="255">
        <v>4</v>
      </c>
      <c r="B252" s="255" t="s">
        <v>1061</v>
      </c>
      <c r="C252" s="255" t="s">
        <v>1046</v>
      </c>
      <c r="D252" s="286">
        <f t="shared" si="16"/>
        <v>306002</v>
      </c>
      <c r="F252" s="286">
        <v>280736</v>
      </c>
    </row>
    <row r="253" spans="1:6">
      <c r="A253" s="255">
        <v>5</v>
      </c>
      <c r="B253" s="255" t="s">
        <v>1062</v>
      </c>
      <c r="C253" s="255" t="s">
        <v>1048</v>
      </c>
      <c r="D253" s="286">
        <f t="shared" si="16"/>
        <v>323902</v>
      </c>
      <c r="F253" s="286">
        <v>297158</v>
      </c>
    </row>
    <row r="254" spans="1:6">
      <c r="A254" s="255">
        <v>6</v>
      </c>
      <c r="B254" s="255" t="s">
        <v>1063</v>
      </c>
      <c r="C254" s="255" t="s">
        <v>1048</v>
      </c>
      <c r="D254" s="286">
        <f t="shared" si="16"/>
        <v>352043</v>
      </c>
      <c r="F254" s="286">
        <v>322976</v>
      </c>
    </row>
    <row r="255" spans="1:6">
      <c r="A255" s="255">
        <v>7</v>
      </c>
      <c r="B255" s="255" t="s">
        <v>1064</v>
      </c>
      <c r="C255" s="255" t="s">
        <v>1050</v>
      </c>
      <c r="D255" s="286">
        <f t="shared" si="16"/>
        <v>433174</v>
      </c>
      <c r="F255" s="286">
        <v>397408</v>
      </c>
    </row>
    <row r="256" spans="1:6">
      <c r="A256" s="255">
        <v>8</v>
      </c>
      <c r="B256" s="255" t="s">
        <v>1058</v>
      </c>
      <c r="C256" s="255" t="s">
        <v>1059</v>
      </c>
      <c r="D256" s="286">
        <f t="shared" si="16"/>
        <v>566778</v>
      </c>
      <c r="F256" s="286">
        <v>519980</v>
      </c>
    </row>
    <row r="257" spans="1:6">
      <c r="A257" s="255">
        <v>9</v>
      </c>
      <c r="B257" s="255" t="s">
        <v>1060</v>
      </c>
      <c r="C257" s="255" t="s">
        <v>1059</v>
      </c>
      <c r="D257" s="286">
        <f t="shared" si="16"/>
        <v>576544</v>
      </c>
      <c r="F257" s="286">
        <v>528940</v>
      </c>
    </row>
    <row r="258" spans="1:6" ht="13.5" thickBot="1"/>
    <row r="259" spans="1:6">
      <c r="A259" s="731" t="s">
        <v>1138</v>
      </c>
      <c r="B259" s="732"/>
      <c r="C259" s="732"/>
      <c r="D259" s="733"/>
    </row>
    <row r="260" spans="1:6">
      <c r="A260" s="356" t="s">
        <v>860</v>
      </c>
      <c r="B260" s="357" t="s">
        <v>907</v>
      </c>
      <c r="C260" s="357" t="s">
        <v>862</v>
      </c>
      <c r="D260" s="357" t="s">
        <v>863</v>
      </c>
    </row>
    <row r="261" spans="1:6">
      <c r="A261" s="356">
        <v>1</v>
      </c>
      <c r="B261" s="357" t="s">
        <v>1065</v>
      </c>
      <c r="C261" s="357" t="s">
        <v>983</v>
      </c>
      <c r="D261" s="286">
        <f t="shared" ref="D261:D270" si="17">ROUNDDOWN(F261*1.09,0)</f>
        <v>273954</v>
      </c>
      <c r="F261" s="359">
        <v>251334</v>
      </c>
    </row>
    <row r="262" spans="1:6">
      <c r="A262" s="356">
        <v>2</v>
      </c>
      <c r="B262" s="357" t="s">
        <v>1066</v>
      </c>
      <c r="C262" s="357" t="s">
        <v>1046</v>
      </c>
      <c r="D262" s="286">
        <f t="shared" si="17"/>
        <v>291038</v>
      </c>
      <c r="F262" s="359">
        <v>267008</v>
      </c>
    </row>
    <row r="263" spans="1:6">
      <c r="A263" s="356">
        <v>3</v>
      </c>
      <c r="B263" s="357" t="s">
        <v>1067</v>
      </c>
      <c r="C263" s="357" t="s">
        <v>1046</v>
      </c>
      <c r="D263" s="286">
        <f t="shared" si="17"/>
        <v>301125</v>
      </c>
      <c r="F263" s="359">
        <v>276262</v>
      </c>
    </row>
    <row r="264" spans="1:6">
      <c r="A264" s="356">
        <v>4</v>
      </c>
      <c r="B264" s="357" t="s">
        <v>1068</v>
      </c>
      <c r="C264" s="357" t="s">
        <v>1048</v>
      </c>
      <c r="D264" s="286">
        <f t="shared" si="17"/>
        <v>312022</v>
      </c>
      <c r="F264" s="359">
        <v>286259</v>
      </c>
    </row>
    <row r="265" spans="1:6">
      <c r="A265" s="356">
        <v>5</v>
      </c>
      <c r="B265" s="357" t="s">
        <v>1073</v>
      </c>
      <c r="C265" s="357" t="s">
        <v>1048</v>
      </c>
      <c r="D265" s="286">
        <f t="shared" si="17"/>
        <v>329427</v>
      </c>
      <c r="F265" s="359">
        <v>302227</v>
      </c>
    </row>
    <row r="266" spans="1:6">
      <c r="A266" s="356">
        <v>6</v>
      </c>
      <c r="B266" s="357" t="s">
        <v>1074</v>
      </c>
      <c r="C266" s="357" t="s">
        <v>1050</v>
      </c>
      <c r="D266" s="286">
        <f t="shared" si="17"/>
        <v>412399</v>
      </c>
      <c r="F266" s="359">
        <v>378348</v>
      </c>
    </row>
    <row r="267" spans="1:6">
      <c r="A267" s="356">
        <v>7</v>
      </c>
      <c r="B267" s="357" t="s">
        <v>1075</v>
      </c>
      <c r="C267" s="357" t="s">
        <v>1050</v>
      </c>
      <c r="D267" s="286">
        <f t="shared" si="17"/>
        <v>431102</v>
      </c>
      <c r="F267" s="359">
        <v>395507</v>
      </c>
    </row>
    <row r="268" spans="1:6">
      <c r="A268" s="356">
        <v>8</v>
      </c>
      <c r="B268" s="357" t="s">
        <v>1069</v>
      </c>
      <c r="C268" s="357" t="s">
        <v>1059</v>
      </c>
      <c r="D268" s="286">
        <f t="shared" si="17"/>
        <v>535219</v>
      </c>
      <c r="F268" s="359">
        <v>491027</v>
      </c>
    </row>
    <row r="269" spans="1:6">
      <c r="A269" s="356">
        <v>9</v>
      </c>
      <c r="B269" s="357" t="s">
        <v>1070</v>
      </c>
      <c r="C269" s="357" t="s">
        <v>1059</v>
      </c>
      <c r="D269" s="286">
        <f t="shared" si="17"/>
        <v>551857</v>
      </c>
      <c r="F269" s="359">
        <v>506291</v>
      </c>
    </row>
    <row r="270" spans="1:6">
      <c r="A270" s="356">
        <v>10</v>
      </c>
      <c r="B270" s="357" t="s">
        <v>1071</v>
      </c>
      <c r="C270" s="357" t="s">
        <v>1072</v>
      </c>
      <c r="D270" s="286">
        <f t="shared" si="17"/>
        <v>591019</v>
      </c>
      <c r="F270" s="359">
        <v>542220</v>
      </c>
    </row>
    <row r="271" spans="1:6" ht="13.5" thickBot="1"/>
    <row r="272" spans="1:6">
      <c r="A272" s="731" t="s">
        <v>1139</v>
      </c>
      <c r="B272" s="732"/>
      <c r="C272" s="732"/>
      <c r="D272" s="733"/>
    </row>
    <row r="273" spans="1:6">
      <c r="A273" s="357" t="s">
        <v>860</v>
      </c>
      <c r="B273" s="357" t="s">
        <v>907</v>
      </c>
      <c r="C273" s="357" t="s">
        <v>862</v>
      </c>
      <c r="D273" s="357" t="s">
        <v>863</v>
      </c>
    </row>
    <row r="274" spans="1:6">
      <c r="A274" s="357">
        <v>1</v>
      </c>
      <c r="B274" s="357" t="s">
        <v>1076</v>
      </c>
      <c r="C274" s="357" t="s">
        <v>983</v>
      </c>
      <c r="D274" s="286">
        <f t="shared" ref="D274:D279" si="18">ROUNDDOWN(F274*1.09,0)</f>
        <v>262080</v>
      </c>
      <c r="F274" s="359">
        <v>240441</v>
      </c>
    </row>
    <row r="275" spans="1:6">
      <c r="A275" s="357">
        <v>2</v>
      </c>
      <c r="B275" s="357" t="s">
        <v>1077</v>
      </c>
      <c r="C275" s="357" t="s">
        <v>1046</v>
      </c>
      <c r="D275" s="286">
        <f t="shared" si="18"/>
        <v>279813</v>
      </c>
      <c r="F275" s="359">
        <v>256710</v>
      </c>
    </row>
    <row r="276" spans="1:6">
      <c r="A276" s="357">
        <v>3</v>
      </c>
      <c r="B276" s="357" t="s">
        <v>1078</v>
      </c>
      <c r="C276" s="357" t="s">
        <v>1048</v>
      </c>
      <c r="D276" s="286">
        <f t="shared" si="18"/>
        <v>318370</v>
      </c>
      <c r="F276" s="359">
        <v>292083</v>
      </c>
    </row>
    <row r="277" spans="1:6">
      <c r="A277" s="357">
        <v>4</v>
      </c>
      <c r="B277" s="357" t="s">
        <v>1079</v>
      </c>
      <c r="C277" s="357" t="s">
        <v>1050</v>
      </c>
      <c r="D277" s="286">
        <f t="shared" si="18"/>
        <v>383762</v>
      </c>
      <c r="F277" s="359">
        <v>352076</v>
      </c>
    </row>
    <row r="278" spans="1:6">
      <c r="A278" s="357">
        <v>5</v>
      </c>
      <c r="B278" s="357" t="s">
        <v>1080</v>
      </c>
      <c r="C278" s="357" t="s">
        <v>1050</v>
      </c>
      <c r="D278" s="286">
        <f t="shared" si="18"/>
        <v>411584</v>
      </c>
      <c r="F278" s="359">
        <v>377600</v>
      </c>
    </row>
    <row r="279" spans="1:6">
      <c r="A279" s="357">
        <v>6</v>
      </c>
      <c r="B279" s="357" t="s">
        <v>1081</v>
      </c>
      <c r="C279" s="357" t="s">
        <v>1059</v>
      </c>
      <c r="D279" s="286">
        <f t="shared" si="18"/>
        <v>537954</v>
      </c>
      <c r="F279" s="359">
        <v>493536</v>
      </c>
    </row>
    <row r="280" spans="1:6" ht="13.5" thickBot="1"/>
    <row r="281" spans="1:6">
      <c r="A281" s="731" t="s">
        <v>1140</v>
      </c>
      <c r="B281" s="732"/>
      <c r="C281" s="732"/>
      <c r="D281" s="733"/>
    </row>
    <row r="282" spans="1:6">
      <c r="A282" s="357" t="s">
        <v>860</v>
      </c>
      <c r="B282" s="357" t="s">
        <v>907</v>
      </c>
      <c r="C282" s="357" t="s">
        <v>862</v>
      </c>
      <c r="D282" s="362" t="s">
        <v>863</v>
      </c>
    </row>
    <row r="283" spans="1:6">
      <c r="A283" s="357">
        <v>1</v>
      </c>
      <c r="B283" s="357" t="s">
        <v>1082</v>
      </c>
      <c r="C283" s="357" t="s">
        <v>970</v>
      </c>
      <c r="D283" s="286">
        <f t="shared" ref="D283:D287" si="19">ROUNDDOWN(F283*1.09,0)</f>
        <v>195704</v>
      </c>
      <c r="F283" s="363">
        <v>179545</v>
      </c>
    </row>
    <row r="284" spans="1:6">
      <c r="A284" s="357">
        <v>2</v>
      </c>
      <c r="B284" s="357" t="s">
        <v>1083</v>
      </c>
      <c r="C284" s="357" t="s">
        <v>981</v>
      </c>
      <c r="D284" s="286">
        <f t="shared" si="19"/>
        <v>215390</v>
      </c>
      <c r="F284" s="363">
        <v>197606</v>
      </c>
    </row>
    <row r="285" spans="1:6">
      <c r="A285" s="357">
        <v>3</v>
      </c>
      <c r="B285" s="357" t="s">
        <v>1084</v>
      </c>
      <c r="C285" s="357" t="s">
        <v>983</v>
      </c>
      <c r="D285" s="286">
        <f t="shared" si="19"/>
        <v>260127</v>
      </c>
      <c r="F285" s="363">
        <v>238649</v>
      </c>
    </row>
    <row r="286" spans="1:6">
      <c r="A286" s="357">
        <v>4</v>
      </c>
      <c r="B286" s="357" t="s">
        <v>1085</v>
      </c>
      <c r="C286" s="357" t="s">
        <v>1048</v>
      </c>
      <c r="D286" s="286">
        <f t="shared" si="19"/>
        <v>298683</v>
      </c>
      <c r="F286" s="363">
        <v>274022</v>
      </c>
    </row>
    <row r="287" spans="1:6">
      <c r="A287" s="357">
        <v>5</v>
      </c>
      <c r="B287" s="357" t="s">
        <v>1086</v>
      </c>
      <c r="C287" s="357" t="s">
        <v>1050</v>
      </c>
      <c r="D287" s="286">
        <f t="shared" si="19"/>
        <v>385883</v>
      </c>
      <c r="F287" s="363">
        <v>354022</v>
      </c>
    </row>
    <row r="288" spans="1:6" ht="13.5" thickBot="1"/>
    <row r="289" spans="1:6">
      <c r="A289" s="728" t="s">
        <v>1141</v>
      </c>
      <c r="B289" s="729"/>
      <c r="C289" s="729"/>
      <c r="D289" s="730"/>
    </row>
    <row r="290" spans="1:6">
      <c r="A290" s="255" t="s">
        <v>860</v>
      </c>
      <c r="B290" s="255" t="s">
        <v>861</v>
      </c>
      <c r="C290" s="255" t="s">
        <v>862</v>
      </c>
      <c r="D290" s="255" t="s">
        <v>863</v>
      </c>
    </row>
    <row r="291" spans="1:6">
      <c r="A291" s="255">
        <v>1</v>
      </c>
      <c r="B291" s="255" t="s">
        <v>1087</v>
      </c>
      <c r="C291" s="255" t="s">
        <v>1088</v>
      </c>
      <c r="D291" s="286">
        <f t="shared" ref="D291:D292" si="20">ROUNDDOWN(F291*1.09,0)</f>
        <v>619001</v>
      </c>
      <c r="F291" s="286">
        <v>567891</v>
      </c>
    </row>
    <row r="292" spans="1:6">
      <c r="A292" s="255">
        <v>2</v>
      </c>
      <c r="B292" s="255" t="s">
        <v>1089</v>
      </c>
      <c r="C292" s="255" t="s">
        <v>1090</v>
      </c>
      <c r="D292" s="286">
        <f t="shared" si="20"/>
        <v>1157959</v>
      </c>
      <c r="F292" s="286">
        <v>1062348</v>
      </c>
    </row>
    <row r="293" spans="1:6" ht="13.5" thickBot="1"/>
    <row r="294" spans="1:6" ht="15" hidden="1">
      <c r="A294" s="280"/>
      <c r="B294" s="364" t="s">
        <v>1091</v>
      </c>
      <c r="C294" s="329"/>
      <c r="D294" s="330"/>
    </row>
    <row r="295" spans="1:6" hidden="1">
      <c r="A295" s="255" t="s">
        <v>860</v>
      </c>
      <c r="B295" s="255" t="s">
        <v>861</v>
      </c>
      <c r="C295" s="255" t="s">
        <v>862</v>
      </c>
      <c r="D295" s="255" t="s">
        <v>863</v>
      </c>
    </row>
    <row r="296" spans="1:6" hidden="1">
      <c r="A296" s="255">
        <v>1</v>
      </c>
      <c r="B296" s="255" t="s">
        <v>1092</v>
      </c>
      <c r="C296" s="255" t="s">
        <v>868</v>
      </c>
      <c r="D296" s="286">
        <v>150297</v>
      </c>
    </row>
    <row r="297" spans="1:6" hidden="1">
      <c r="A297" s="255">
        <v>2</v>
      </c>
      <c r="B297" s="255" t="s">
        <v>1093</v>
      </c>
      <c r="C297" s="255" t="s">
        <v>924</v>
      </c>
      <c r="D297" s="286">
        <v>227603</v>
      </c>
    </row>
    <row r="298" spans="1:6" hidden="1">
      <c r="A298" s="255">
        <v>3</v>
      </c>
      <c r="B298" s="255" t="s">
        <v>1094</v>
      </c>
      <c r="C298" s="255" t="s">
        <v>953</v>
      </c>
      <c r="D298" s="286">
        <v>223129</v>
      </c>
    </row>
    <row r="299" spans="1:6" ht="15.75" thickBot="1">
      <c r="A299" s="287"/>
      <c r="B299" s="285" t="s">
        <v>1095</v>
      </c>
      <c r="C299" s="281"/>
      <c r="D299" s="282"/>
    </row>
    <row r="300" spans="1:6">
      <c r="A300" s="728" t="s">
        <v>1142</v>
      </c>
      <c r="B300" s="729"/>
      <c r="C300" s="729"/>
      <c r="D300" s="730"/>
    </row>
    <row r="301" spans="1:6">
      <c r="A301" s="255" t="s">
        <v>860</v>
      </c>
      <c r="B301" s="255" t="s">
        <v>861</v>
      </c>
      <c r="C301" s="255" t="s">
        <v>862</v>
      </c>
      <c r="D301" s="255" t="s">
        <v>863</v>
      </c>
    </row>
    <row r="302" spans="1:6">
      <c r="A302" s="255">
        <v>1</v>
      </c>
      <c r="B302" s="365" t="s">
        <v>1096</v>
      </c>
      <c r="C302" s="255" t="s">
        <v>983</v>
      </c>
      <c r="D302" s="286">
        <f t="shared" ref="D302:D303" si="21">ROUNDDOWN(F302*1.09,0)</f>
        <v>366240</v>
      </c>
      <c r="F302" s="286">
        <v>336000</v>
      </c>
    </row>
    <row r="303" spans="1:6">
      <c r="A303" s="255">
        <v>2</v>
      </c>
      <c r="B303" s="365" t="s">
        <v>1097</v>
      </c>
      <c r="C303" s="255" t="s">
        <v>1046</v>
      </c>
      <c r="D303" s="286">
        <f t="shared" si="21"/>
        <v>401120</v>
      </c>
      <c r="F303" s="286">
        <v>368000</v>
      </c>
    </row>
    <row r="305" spans="1:6">
      <c r="A305" s="746" t="s">
        <v>1143</v>
      </c>
      <c r="B305" s="746"/>
      <c r="C305" s="746"/>
      <c r="D305" s="746"/>
    </row>
    <row r="306" spans="1:6">
      <c r="A306" s="283"/>
      <c r="B306"/>
      <c r="C306"/>
    </row>
    <row r="307" spans="1:6" ht="25.5">
      <c r="A307" s="357" t="s">
        <v>860</v>
      </c>
      <c r="B307" s="366" t="s">
        <v>1098</v>
      </c>
      <c r="C307" s="366" t="s">
        <v>1397</v>
      </c>
    </row>
    <row r="308" spans="1:6">
      <c r="A308" s="357">
        <v>1</v>
      </c>
      <c r="B308" s="357" t="s">
        <v>1099</v>
      </c>
      <c r="C308" s="286">
        <f>ROUNDDOWN(E308*1.09,0)</f>
        <v>261</v>
      </c>
      <c r="E308" s="357">
        <v>240</v>
      </c>
    </row>
    <row r="309" spans="1:6">
      <c r="A309" s="357">
        <v>2</v>
      </c>
      <c r="B309" s="357" t="s">
        <v>1100</v>
      </c>
      <c r="C309" s="286">
        <f t="shared" ref="C309:C314" si="22">ROUNDDOWN(E309*1.09,0)</f>
        <v>348</v>
      </c>
      <c r="E309" s="357">
        <v>320</v>
      </c>
    </row>
    <row r="310" spans="1:6">
      <c r="A310" s="357">
        <v>3</v>
      </c>
      <c r="B310" s="357" t="s">
        <v>1101</v>
      </c>
      <c r="C310" s="286">
        <f t="shared" si="22"/>
        <v>523</v>
      </c>
      <c r="E310" s="357">
        <v>480</v>
      </c>
    </row>
    <row r="311" spans="1:6">
      <c r="A311" s="357">
        <v>4</v>
      </c>
      <c r="B311" s="357" t="s">
        <v>1102</v>
      </c>
      <c r="C311" s="286">
        <f t="shared" si="22"/>
        <v>697</v>
      </c>
      <c r="E311" s="357">
        <v>640</v>
      </c>
    </row>
    <row r="312" spans="1:6">
      <c r="A312" s="357">
        <v>5</v>
      </c>
      <c r="B312" s="357" t="s">
        <v>1103</v>
      </c>
      <c r="C312" s="286">
        <f t="shared" si="22"/>
        <v>1046</v>
      </c>
      <c r="E312" s="359">
        <v>960</v>
      </c>
    </row>
    <row r="313" spans="1:6">
      <c r="A313" s="357">
        <v>6</v>
      </c>
      <c r="B313" s="357" t="s">
        <v>1104</v>
      </c>
      <c r="C313" s="286">
        <f t="shared" si="22"/>
        <v>1351</v>
      </c>
      <c r="E313" s="359">
        <v>1240</v>
      </c>
    </row>
    <row r="314" spans="1:6">
      <c r="A314" s="255">
        <v>7</v>
      </c>
      <c r="B314" s="357" t="s">
        <v>1105</v>
      </c>
      <c r="C314" s="286">
        <f t="shared" si="22"/>
        <v>1874</v>
      </c>
      <c r="E314" s="359">
        <v>1720</v>
      </c>
    </row>
    <row r="316" spans="1:6">
      <c r="A316" s="357" t="s">
        <v>860</v>
      </c>
      <c r="B316" s="747" t="s">
        <v>1106</v>
      </c>
      <c r="C316" s="747"/>
      <c r="D316" s="264" t="s">
        <v>1107</v>
      </c>
    </row>
    <row r="317" spans="1:6">
      <c r="A317" s="367">
        <v>1</v>
      </c>
      <c r="B317" s="742" t="s">
        <v>1144</v>
      </c>
      <c r="C317" s="742"/>
      <c r="D317" s="286">
        <f>ROUNDDOWN(F317*1.09,0)</f>
        <v>15194</v>
      </c>
      <c r="F317" s="286">
        <v>13940</v>
      </c>
    </row>
    <row r="318" spans="1:6">
      <c r="A318" s="255">
        <v>2</v>
      </c>
      <c r="B318" s="742" t="s">
        <v>1145</v>
      </c>
      <c r="C318" s="742"/>
      <c r="D318" s="286">
        <f t="shared" ref="D318:D320" si="23">ROUNDDOWN(F318*1.09,0)</f>
        <v>18159</v>
      </c>
      <c r="F318" s="286">
        <v>16660</v>
      </c>
    </row>
    <row r="319" spans="1:6">
      <c r="A319" s="255">
        <v>3</v>
      </c>
      <c r="B319" s="742" t="s">
        <v>1146</v>
      </c>
      <c r="C319" s="742"/>
      <c r="D319" s="286">
        <f t="shared" si="23"/>
        <v>21124</v>
      </c>
      <c r="F319" s="286">
        <v>19380</v>
      </c>
    </row>
    <row r="320" spans="1:6">
      <c r="A320" s="255">
        <v>4</v>
      </c>
      <c r="B320" s="742" t="s">
        <v>1108</v>
      </c>
      <c r="C320" s="742"/>
      <c r="D320" s="286">
        <f t="shared" si="23"/>
        <v>24089</v>
      </c>
      <c r="F320" s="286">
        <v>22100</v>
      </c>
    </row>
    <row r="322" spans="1:5">
      <c r="B322" s="743" t="s">
        <v>1109</v>
      </c>
      <c r="C322" s="743"/>
      <c r="D322" s="743"/>
    </row>
    <row r="323" spans="1:5">
      <c r="B323" s="744" t="s">
        <v>1110</v>
      </c>
      <c r="C323" s="744"/>
      <c r="D323" s="744"/>
    </row>
    <row r="325" spans="1:5">
      <c r="A325" s="368" t="s">
        <v>860</v>
      </c>
      <c r="B325" s="264" t="s">
        <v>1106</v>
      </c>
      <c r="C325" s="264" t="s">
        <v>1107</v>
      </c>
    </row>
    <row r="326" spans="1:5" ht="25.5">
      <c r="A326" s="368">
        <v>1</v>
      </c>
      <c r="B326" s="255" t="s">
        <v>1111</v>
      </c>
      <c r="C326" s="286">
        <f>ROUNDDOWN(E326*1.09,0)</f>
        <v>21124</v>
      </c>
      <c r="E326" s="286">
        <v>19380</v>
      </c>
    </row>
    <row r="327" spans="1:5" ht="25.5">
      <c r="A327" s="369">
        <v>2</v>
      </c>
      <c r="B327" s="255" t="s">
        <v>1112</v>
      </c>
      <c r="C327" s="286">
        <f t="shared" ref="C327:C333" si="24">ROUNDDOWN(E327*1.09,0)</f>
        <v>25942</v>
      </c>
      <c r="E327" s="286">
        <v>23800</v>
      </c>
    </row>
    <row r="328" spans="1:5" ht="25.5">
      <c r="A328" s="369">
        <v>3</v>
      </c>
      <c r="B328" s="255" t="s">
        <v>1113</v>
      </c>
      <c r="C328" s="286">
        <f t="shared" si="24"/>
        <v>32093</v>
      </c>
      <c r="E328" s="286">
        <v>29444</v>
      </c>
    </row>
    <row r="329" spans="1:5" ht="25.5">
      <c r="A329" s="369">
        <v>4</v>
      </c>
      <c r="B329" s="255" t="s">
        <v>1114</v>
      </c>
      <c r="C329" s="286">
        <f t="shared" si="24"/>
        <v>37060</v>
      </c>
      <c r="E329" s="286">
        <v>34000</v>
      </c>
    </row>
    <row r="330" spans="1:5" ht="25.5">
      <c r="A330" s="369">
        <v>5</v>
      </c>
      <c r="B330" s="255" t="s">
        <v>1115</v>
      </c>
      <c r="C330" s="286">
        <f t="shared" si="24"/>
        <v>44472</v>
      </c>
      <c r="E330" s="286">
        <v>40800</v>
      </c>
    </row>
    <row r="331" spans="1:5" ht="25.5">
      <c r="A331" s="369">
        <v>6</v>
      </c>
      <c r="B331" s="255" t="s">
        <v>1116</v>
      </c>
      <c r="C331" s="286">
        <f t="shared" si="24"/>
        <v>63076</v>
      </c>
      <c r="E331" s="286">
        <v>57868</v>
      </c>
    </row>
    <row r="332" spans="1:5" ht="25.5">
      <c r="A332" s="369">
        <v>7</v>
      </c>
      <c r="B332" s="255" t="s">
        <v>1117</v>
      </c>
      <c r="C332" s="286">
        <f t="shared" si="24"/>
        <v>78715</v>
      </c>
      <c r="E332" s="286">
        <v>72216</v>
      </c>
    </row>
    <row r="333" spans="1:5" ht="25.5">
      <c r="A333" s="369">
        <v>8</v>
      </c>
      <c r="B333" s="354" t="s">
        <v>1118</v>
      </c>
      <c r="C333" s="286">
        <f t="shared" si="24"/>
        <v>128227</v>
      </c>
      <c r="E333" s="286">
        <v>117640</v>
      </c>
    </row>
    <row r="335" spans="1:5">
      <c r="A335" s="740" t="s">
        <v>1484</v>
      </c>
      <c r="B335" s="740"/>
      <c r="C335" s="740"/>
      <c r="D335" s="740"/>
    </row>
    <row r="337" spans="1:5">
      <c r="A337" s="357" t="s">
        <v>860</v>
      </c>
      <c r="B337" s="264" t="s">
        <v>1106</v>
      </c>
      <c r="C337" s="264" t="s">
        <v>1107</v>
      </c>
    </row>
    <row r="338" spans="1:5">
      <c r="A338" s="357">
        <v>1</v>
      </c>
      <c r="B338" s="260" t="s">
        <v>1119</v>
      </c>
      <c r="C338" s="286">
        <f t="shared" ref="C338:C344" si="25">ROUNDDOWN(E338*1.09,0)</f>
        <v>39283</v>
      </c>
      <c r="E338" s="286">
        <v>36040</v>
      </c>
    </row>
    <row r="339" spans="1:5">
      <c r="A339" s="255">
        <v>2</v>
      </c>
      <c r="B339" s="260" t="s">
        <v>1120</v>
      </c>
      <c r="C339" s="286">
        <f t="shared" si="25"/>
        <v>49660</v>
      </c>
      <c r="E339" s="286">
        <v>45560</v>
      </c>
    </row>
    <row r="340" spans="1:5">
      <c r="A340" s="255">
        <v>3</v>
      </c>
      <c r="B340" s="260" t="s">
        <v>1121</v>
      </c>
      <c r="C340" s="286">
        <f t="shared" si="25"/>
        <v>65781</v>
      </c>
      <c r="E340" s="286">
        <v>60350</v>
      </c>
    </row>
    <row r="341" spans="1:5">
      <c r="A341" s="255">
        <v>4</v>
      </c>
      <c r="B341" s="260" t="s">
        <v>1122</v>
      </c>
      <c r="C341" s="286">
        <f t="shared" si="25"/>
        <v>69672</v>
      </c>
      <c r="E341" s="286">
        <v>63920</v>
      </c>
    </row>
    <row r="342" spans="1:5">
      <c r="A342" s="255">
        <v>5</v>
      </c>
      <c r="B342" s="260" t="s">
        <v>1123</v>
      </c>
      <c r="C342" s="286">
        <f t="shared" si="25"/>
        <v>87461</v>
      </c>
      <c r="E342" s="286">
        <v>80240</v>
      </c>
    </row>
    <row r="343" spans="1:5">
      <c r="A343" s="255">
        <v>6</v>
      </c>
      <c r="B343" s="260" t="s">
        <v>1124</v>
      </c>
      <c r="C343" s="286">
        <f t="shared" si="25"/>
        <v>118592</v>
      </c>
      <c r="E343" s="286">
        <v>108800</v>
      </c>
    </row>
    <row r="344" spans="1:5">
      <c r="A344" s="255">
        <v>7</v>
      </c>
      <c r="B344" s="260" t="s">
        <v>1125</v>
      </c>
      <c r="C344" s="286">
        <f t="shared" si="25"/>
        <v>127857</v>
      </c>
      <c r="E344" s="286">
        <v>117300</v>
      </c>
    </row>
    <row r="345" spans="1:5">
      <c r="A345" s="856" t="s">
        <v>1485</v>
      </c>
      <c r="B345" s="751"/>
      <c r="C345" s="751"/>
      <c r="D345" s="751"/>
    </row>
    <row r="346" spans="1:5" ht="34.15" customHeight="1">
      <c r="A346" s="751"/>
      <c r="B346" s="751"/>
      <c r="C346" s="751"/>
      <c r="D346" s="751"/>
    </row>
  </sheetData>
  <mergeCells count="47">
    <mergeCell ref="A345:D346"/>
    <mergeCell ref="B320:C320"/>
    <mergeCell ref="B322:D322"/>
    <mergeCell ref="B323:D323"/>
    <mergeCell ref="A335:D335"/>
    <mergeCell ref="A234:D234"/>
    <mergeCell ref="B164:C164"/>
    <mergeCell ref="B176:D176"/>
    <mergeCell ref="B177:C177"/>
    <mergeCell ref="A191:A192"/>
    <mergeCell ref="B191:D191"/>
    <mergeCell ref="A198:D198"/>
    <mergeCell ref="A202:D202"/>
    <mergeCell ref="A212:D212"/>
    <mergeCell ref="A220:D220"/>
    <mergeCell ref="A226:D226"/>
    <mergeCell ref="B192:C192"/>
    <mergeCell ref="B318:C318"/>
    <mergeCell ref="B319:C319"/>
    <mergeCell ref="A240:D240"/>
    <mergeCell ref="A247:D247"/>
    <mergeCell ref="A259:D259"/>
    <mergeCell ref="A272:D272"/>
    <mergeCell ref="A281:D281"/>
    <mergeCell ref="A289:D289"/>
    <mergeCell ref="A300:D300"/>
    <mergeCell ref="A305:D305"/>
    <mergeCell ref="B316:C316"/>
    <mergeCell ref="B317:C317"/>
    <mergeCell ref="A106:D106"/>
    <mergeCell ref="A118:D118"/>
    <mergeCell ref="A129:D129"/>
    <mergeCell ref="A152:D152"/>
    <mergeCell ref="B163:D163"/>
    <mergeCell ref="A141:D141"/>
    <mergeCell ref="A93:D93"/>
    <mergeCell ref="A1:D1"/>
    <mergeCell ref="B2:D2"/>
    <mergeCell ref="B3:C3"/>
    <mergeCell ref="B7:D7"/>
    <mergeCell ref="B8:C8"/>
    <mergeCell ref="B13:D13"/>
    <mergeCell ref="B14:C14"/>
    <mergeCell ref="A29:D29"/>
    <mergeCell ref="A53:D53"/>
    <mergeCell ref="A70:D70"/>
    <mergeCell ref="A82:D82"/>
  </mergeCells>
  <pageMargins left="0.7" right="0.7" top="0.6" bottom="0.6" header="0.3" footer="0.3"/>
  <pageSetup paperSize="9" orientation="portrait" r:id="rId1"/>
  <rowBreaks count="2" manualBreakCount="2">
    <brk id="162" max="16383" man="1"/>
    <brk id="2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6"/>
  <sheetViews>
    <sheetView view="pageBreakPreview" topLeftCell="A14" zoomScale="130" zoomScaleSheetLayoutView="130" workbookViewId="0">
      <selection activeCell="A39" sqref="A39:J39"/>
    </sheetView>
  </sheetViews>
  <sheetFormatPr defaultColWidth="9.140625" defaultRowHeight="13.5"/>
  <cols>
    <col min="1" max="1" width="5.140625" style="134" customWidth="1"/>
    <col min="2" max="2" width="9.140625" style="134"/>
    <col min="3" max="3" width="10" style="134" customWidth="1"/>
    <col min="4" max="4" width="10.28515625" style="134" bestFit="1" customWidth="1"/>
    <col min="5" max="5" width="9.7109375" style="134" customWidth="1"/>
    <col min="6" max="9" width="9.140625" style="134"/>
    <col min="10" max="10" width="8.85546875" style="134" customWidth="1"/>
    <col min="11" max="16384" width="9.140625" style="134"/>
  </cols>
  <sheetData>
    <row r="1" spans="1:10" ht="16.5">
      <c r="A1" s="644"/>
      <c r="B1" s="644"/>
      <c r="C1" s="644"/>
      <c r="D1" s="644"/>
      <c r="E1" s="644"/>
      <c r="F1" s="644"/>
      <c r="G1" s="644"/>
      <c r="H1" s="644"/>
      <c r="I1" s="644"/>
      <c r="J1" s="644"/>
    </row>
    <row r="2" spans="1:10" ht="26.25">
      <c r="A2" s="645" t="s">
        <v>787</v>
      </c>
      <c r="B2" s="645"/>
      <c r="C2" s="645"/>
      <c r="D2" s="645"/>
      <c r="E2" s="645"/>
      <c r="F2" s="645"/>
      <c r="G2" s="645"/>
      <c r="H2" s="645"/>
      <c r="I2" s="645"/>
      <c r="J2" s="645"/>
    </row>
    <row r="3" spans="1:10" ht="35.25">
      <c r="A3" s="646" t="s">
        <v>789</v>
      </c>
      <c r="B3" s="646"/>
      <c r="C3" s="646"/>
      <c r="D3" s="646"/>
      <c r="E3" s="646"/>
      <c r="F3" s="646"/>
      <c r="G3" s="646"/>
      <c r="H3" s="646"/>
      <c r="I3" s="646"/>
      <c r="J3" s="646"/>
    </row>
    <row r="4" spans="1:10" ht="40.5">
      <c r="A4" s="647" t="s">
        <v>788</v>
      </c>
      <c r="B4" s="647"/>
      <c r="C4" s="647"/>
      <c r="D4" s="647"/>
      <c r="E4" s="647"/>
      <c r="F4" s="647"/>
      <c r="G4" s="647"/>
      <c r="H4" s="647"/>
      <c r="I4" s="647"/>
      <c r="J4" s="647"/>
    </row>
    <row r="5" spans="1:10" ht="24.75">
      <c r="A5" s="648" t="s">
        <v>608</v>
      </c>
      <c r="B5" s="648"/>
      <c r="C5" s="648"/>
      <c r="D5" s="648"/>
      <c r="E5" s="648"/>
      <c r="F5" s="648"/>
      <c r="G5" s="648"/>
      <c r="H5" s="648"/>
      <c r="I5" s="648"/>
      <c r="J5" s="648"/>
    </row>
    <row r="6" spans="1:10" ht="24.75">
      <c r="A6" s="648"/>
      <c r="B6" s="648"/>
      <c r="C6" s="648"/>
      <c r="D6" s="648"/>
      <c r="E6" s="648"/>
      <c r="F6" s="648"/>
      <c r="G6" s="648"/>
      <c r="H6" s="648"/>
      <c r="I6" s="648"/>
      <c r="J6" s="648"/>
    </row>
    <row r="7" spans="1:10" ht="26.25">
      <c r="A7" s="650"/>
      <c r="B7" s="650"/>
      <c r="C7" s="650"/>
      <c r="D7" s="650"/>
      <c r="E7" s="650"/>
      <c r="F7" s="650"/>
      <c r="G7" s="650"/>
      <c r="H7" s="650"/>
      <c r="I7" s="650"/>
      <c r="J7" s="650"/>
    </row>
    <row r="15" spans="1:10">
      <c r="A15" s="649" t="s">
        <v>1529</v>
      </c>
      <c r="B15" s="649"/>
      <c r="C15" s="649"/>
      <c r="D15" s="649"/>
      <c r="E15" s="649"/>
      <c r="F15" s="649"/>
      <c r="G15" s="649"/>
      <c r="H15" s="649"/>
      <c r="I15" s="649"/>
      <c r="J15" s="649"/>
    </row>
    <row r="16" spans="1:10">
      <c r="A16" s="649"/>
      <c r="B16" s="649"/>
      <c r="C16" s="649"/>
      <c r="D16" s="649"/>
      <c r="E16" s="649"/>
      <c r="F16" s="649"/>
      <c r="G16" s="649"/>
      <c r="H16" s="649"/>
      <c r="I16" s="649"/>
      <c r="J16" s="649"/>
    </row>
    <row r="17" spans="1:10">
      <c r="A17" s="649"/>
      <c r="B17" s="649"/>
      <c r="C17" s="649"/>
      <c r="D17" s="649"/>
      <c r="E17" s="649"/>
      <c r="F17" s="649"/>
      <c r="G17" s="649"/>
      <c r="H17" s="649"/>
      <c r="I17" s="649"/>
      <c r="J17" s="649"/>
    </row>
    <row r="18" spans="1:10">
      <c r="A18" s="649"/>
      <c r="B18" s="649"/>
      <c r="C18" s="649"/>
      <c r="D18" s="649"/>
      <c r="E18" s="649"/>
      <c r="F18" s="649"/>
      <c r="G18" s="649"/>
      <c r="H18" s="649"/>
      <c r="I18" s="649"/>
      <c r="J18" s="649"/>
    </row>
    <row r="19" spans="1:10" ht="12.75" customHeight="1">
      <c r="A19" s="649"/>
      <c r="B19" s="649"/>
      <c r="C19" s="649"/>
      <c r="D19" s="649"/>
      <c r="E19" s="649"/>
      <c r="F19" s="649"/>
      <c r="G19" s="649"/>
      <c r="H19" s="649"/>
      <c r="I19" s="649"/>
      <c r="J19" s="649"/>
    </row>
    <row r="20" spans="1:10" ht="12.75" customHeight="1">
      <c r="A20" s="649"/>
      <c r="B20" s="649"/>
      <c r="C20" s="649"/>
      <c r="D20" s="649"/>
      <c r="E20" s="649"/>
      <c r="F20" s="649"/>
      <c r="G20" s="649"/>
      <c r="H20" s="649"/>
      <c r="I20" s="649"/>
      <c r="J20" s="649"/>
    </row>
    <row r="21" spans="1:10" ht="12.75" customHeight="1">
      <c r="A21" s="649"/>
      <c r="B21" s="649"/>
      <c r="C21" s="649"/>
      <c r="D21" s="649"/>
      <c r="E21" s="649"/>
      <c r="F21" s="649"/>
      <c r="G21" s="649"/>
      <c r="H21" s="649"/>
      <c r="I21" s="649"/>
      <c r="J21" s="649"/>
    </row>
    <row r="22" spans="1:10" ht="12.75" customHeight="1">
      <c r="A22" s="649"/>
      <c r="B22" s="649"/>
      <c r="C22" s="649"/>
      <c r="D22" s="649"/>
      <c r="E22" s="649"/>
      <c r="F22" s="649"/>
      <c r="G22" s="649"/>
      <c r="H22" s="649"/>
      <c r="I22" s="649"/>
      <c r="J22" s="649"/>
    </row>
    <row r="23" spans="1:10" ht="34.5" customHeight="1">
      <c r="A23" s="649"/>
      <c r="B23" s="649"/>
      <c r="C23" s="649"/>
      <c r="D23" s="649"/>
      <c r="E23" s="649"/>
      <c r="F23" s="649"/>
      <c r="G23" s="649"/>
      <c r="H23" s="649"/>
      <c r="I23" s="649"/>
      <c r="J23" s="649"/>
    </row>
    <row r="24" spans="1:10" ht="34.5" customHeight="1">
      <c r="A24" s="649"/>
      <c r="B24" s="649"/>
      <c r="C24" s="649"/>
      <c r="D24" s="649"/>
      <c r="E24" s="649"/>
      <c r="F24" s="649"/>
      <c r="G24" s="649"/>
      <c r="H24" s="649"/>
      <c r="I24" s="649"/>
      <c r="J24" s="649"/>
    </row>
    <row r="25" spans="1:10" ht="21.75">
      <c r="A25" s="652"/>
      <c r="B25" s="652"/>
      <c r="C25" s="652"/>
      <c r="D25" s="652"/>
      <c r="E25" s="652"/>
      <c r="F25" s="652"/>
      <c r="G25" s="652"/>
      <c r="H25" s="652"/>
      <c r="I25" s="652"/>
      <c r="J25" s="652"/>
    </row>
    <row r="26" spans="1:10" ht="16.5">
      <c r="A26" s="653"/>
      <c r="B26" s="653"/>
      <c r="C26" s="653"/>
      <c r="D26" s="653"/>
      <c r="E26" s="653"/>
      <c r="F26" s="653"/>
      <c r="G26" s="653"/>
      <c r="H26" s="653"/>
      <c r="I26" s="653"/>
      <c r="J26" s="653"/>
    </row>
    <row r="27" spans="1:10" ht="40.5">
      <c r="A27" s="654" t="s">
        <v>2089</v>
      </c>
      <c r="B27" s="654"/>
      <c r="C27" s="654"/>
      <c r="D27" s="654"/>
      <c r="E27" s="654"/>
      <c r="F27" s="654"/>
      <c r="G27" s="654"/>
      <c r="H27" s="654"/>
      <c r="I27" s="654"/>
      <c r="J27" s="654"/>
    </row>
    <row r="28" spans="1:10">
      <c r="A28" s="655"/>
      <c r="B28" s="655"/>
      <c r="C28" s="655"/>
      <c r="D28" s="655"/>
      <c r="E28" s="655"/>
      <c r="F28" s="655"/>
      <c r="G28" s="655"/>
      <c r="H28" s="655"/>
      <c r="I28" s="655"/>
      <c r="J28" s="655"/>
    </row>
    <row r="29" spans="1:10">
      <c r="A29" s="135"/>
      <c r="B29" s="135"/>
      <c r="C29" s="135"/>
      <c r="D29" s="135"/>
      <c r="E29" s="135"/>
      <c r="F29" s="135"/>
      <c r="G29" s="135"/>
      <c r="H29" s="135"/>
      <c r="I29" s="135"/>
      <c r="J29" s="135"/>
    </row>
    <row r="30" spans="1:10">
      <c r="A30" s="135"/>
      <c r="B30" s="135"/>
      <c r="C30" s="135"/>
      <c r="D30" s="135"/>
      <c r="E30" s="135"/>
      <c r="F30" s="135"/>
      <c r="G30" s="135"/>
      <c r="H30" s="135"/>
      <c r="I30" s="135"/>
      <c r="J30" s="135"/>
    </row>
    <row r="31" spans="1:10">
      <c r="A31" s="135"/>
      <c r="B31" s="135"/>
      <c r="C31" s="135"/>
      <c r="D31" s="135"/>
      <c r="E31" s="135"/>
      <c r="F31" s="135"/>
      <c r="G31" s="135"/>
      <c r="H31" s="135"/>
      <c r="I31" s="135"/>
      <c r="J31" s="135"/>
    </row>
    <row r="40" spans="1:10">
      <c r="A40" s="656" t="s">
        <v>2088</v>
      </c>
      <c r="B40" s="656"/>
      <c r="C40" s="656"/>
      <c r="D40" s="656"/>
      <c r="E40" s="656"/>
      <c r="F40" s="656"/>
      <c r="G40" s="656"/>
      <c r="H40" s="656"/>
      <c r="I40" s="656"/>
      <c r="J40" s="656"/>
    </row>
    <row r="41" spans="1:10">
      <c r="A41" s="656"/>
      <c r="B41" s="656"/>
      <c r="C41" s="656"/>
      <c r="D41" s="656"/>
      <c r="E41" s="656"/>
      <c r="F41" s="656"/>
      <c r="G41" s="656"/>
      <c r="H41" s="656"/>
      <c r="I41" s="656"/>
      <c r="J41" s="656"/>
    </row>
    <row r="42" spans="1:10" ht="12" customHeight="1">
      <c r="A42" s="656"/>
      <c r="B42" s="656"/>
      <c r="C42" s="656"/>
      <c r="D42" s="656"/>
      <c r="E42" s="656"/>
      <c r="F42" s="656"/>
      <c r="G42" s="656"/>
      <c r="H42" s="656"/>
      <c r="I42" s="656"/>
      <c r="J42" s="656"/>
    </row>
    <row r="43" spans="1:10" hidden="1">
      <c r="A43" s="656"/>
      <c r="B43" s="656"/>
      <c r="C43" s="656"/>
      <c r="D43" s="656"/>
      <c r="E43" s="656"/>
      <c r="F43" s="656"/>
      <c r="G43" s="656"/>
      <c r="H43" s="656"/>
      <c r="I43" s="656"/>
      <c r="J43" s="656"/>
    </row>
    <row r="44" spans="1:10" ht="3" customHeight="1">
      <c r="A44" s="656"/>
      <c r="B44" s="656"/>
      <c r="C44" s="656"/>
      <c r="D44" s="656"/>
      <c r="E44" s="656"/>
      <c r="F44" s="656"/>
      <c r="G44" s="656"/>
      <c r="H44" s="656"/>
      <c r="I44" s="656"/>
      <c r="J44" s="656"/>
    </row>
    <row r="46" spans="1:10">
      <c r="A46" s="651"/>
      <c r="B46" s="651"/>
      <c r="C46" s="651"/>
      <c r="D46" s="651"/>
      <c r="E46" s="651"/>
      <c r="F46" s="651"/>
      <c r="G46" s="651"/>
      <c r="H46" s="651"/>
      <c r="I46" s="651"/>
      <c r="J46" s="651"/>
    </row>
  </sheetData>
  <mergeCells count="14">
    <mergeCell ref="A15:J24"/>
    <mergeCell ref="A6:J6"/>
    <mergeCell ref="A7:J7"/>
    <mergeCell ref="A46:J46"/>
    <mergeCell ref="A25:J25"/>
    <mergeCell ref="A26:J26"/>
    <mergeCell ref="A27:J27"/>
    <mergeCell ref="A28:J28"/>
    <mergeCell ref="A40:J44"/>
    <mergeCell ref="A1:J1"/>
    <mergeCell ref="A2:J2"/>
    <mergeCell ref="A3:J3"/>
    <mergeCell ref="A4:J4"/>
    <mergeCell ref="A5:J5"/>
  </mergeCells>
  <phoneticPr fontId="4" type="noConversion"/>
  <pageMargins left="0.59055118110236204" right="0.35433070866141703" top="0.39370078740157499" bottom="0.31496062992126" header="0.15748031496063" footer="0.15748031496063"/>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34"/>
  <sheetViews>
    <sheetView view="pageBreakPreview" topLeftCell="B1" zoomScaleSheetLayoutView="100" workbookViewId="0">
      <selection activeCell="F6" sqref="F6:H6"/>
    </sheetView>
  </sheetViews>
  <sheetFormatPr defaultColWidth="9.140625" defaultRowHeight="28.5"/>
  <cols>
    <col min="1" max="1" width="5.140625" style="185" hidden="1" customWidth="1"/>
    <col min="2" max="2" width="9.140625" style="185"/>
    <col min="3" max="3" width="14.7109375" style="185" customWidth="1"/>
    <col min="4" max="4" width="16.7109375" style="185" customWidth="1"/>
    <col min="5" max="5" width="13.5703125" style="185" customWidth="1"/>
    <col min="6" max="7" width="9.140625" style="185"/>
    <col min="8" max="8" width="16.140625" style="185" customWidth="1"/>
    <col min="9" max="9" width="9.140625" style="185"/>
    <col min="10" max="10" width="8.85546875" style="185" customWidth="1"/>
    <col min="11" max="16384" width="9.140625" style="185"/>
  </cols>
  <sheetData>
    <row r="1" spans="1:10">
      <c r="A1" s="657"/>
      <c r="B1" s="657"/>
      <c r="C1" s="657"/>
      <c r="D1" s="657"/>
      <c r="E1" s="657"/>
      <c r="F1" s="657"/>
      <c r="G1" s="657"/>
      <c r="H1" s="657"/>
      <c r="I1" s="657"/>
      <c r="J1" s="657"/>
    </row>
    <row r="2" spans="1:10">
      <c r="A2" s="657"/>
      <c r="B2" s="657"/>
      <c r="C2" s="657"/>
      <c r="D2" s="657"/>
      <c r="E2" s="657"/>
      <c r="F2" s="657"/>
      <c r="G2" s="657"/>
      <c r="H2" s="657"/>
      <c r="I2" s="657"/>
      <c r="J2" s="657"/>
    </row>
    <row r="3" spans="1:10">
      <c r="A3" s="658"/>
      <c r="B3" s="658"/>
      <c r="C3" s="658"/>
      <c r="D3" s="658"/>
      <c r="E3" s="658"/>
      <c r="F3" s="658"/>
      <c r="G3" s="658"/>
      <c r="H3" s="658"/>
      <c r="I3" s="658"/>
      <c r="J3" s="658"/>
    </row>
    <row r="4" spans="1:10" ht="40.5">
      <c r="A4" s="659" t="s">
        <v>2090</v>
      </c>
      <c r="B4" s="659"/>
      <c r="C4" s="659"/>
      <c r="D4" s="659"/>
      <c r="E4" s="659"/>
      <c r="F4" s="659"/>
      <c r="G4" s="659"/>
      <c r="H4" s="659"/>
      <c r="I4" s="659"/>
      <c r="J4" s="659"/>
    </row>
    <row r="5" spans="1:10">
      <c r="B5" s="660"/>
      <c r="C5" s="660"/>
      <c r="D5" s="660"/>
      <c r="E5" s="660"/>
    </row>
    <row r="6" spans="1:10">
      <c r="A6" s="186"/>
      <c r="B6" s="663" t="s">
        <v>610</v>
      </c>
      <c r="C6" s="663"/>
      <c r="D6" s="663"/>
      <c r="E6" s="663"/>
      <c r="F6" s="664" t="s">
        <v>2074</v>
      </c>
      <c r="G6" s="664"/>
      <c r="H6" s="664"/>
      <c r="I6" s="658" t="s">
        <v>612</v>
      </c>
      <c r="J6" s="658"/>
    </row>
    <row r="7" spans="1:10">
      <c r="A7" s="186"/>
      <c r="B7" s="663" t="s">
        <v>2102</v>
      </c>
      <c r="C7" s="663"/>
      <c r="D7" s="663"/>
      <c r="E7" s="663"/>
      <c r="F7" s="664" t="s">
        <v>2103</v>
      </c>
      <c r="G7" s="664"/>
      <c r="H7" s="664"/>
      <c r="I7" s="658" t="s">
        <v>613</v>
      </c>
      <c r="J7" s="658"/>
    </row>
    <row r="8" spans="1:10">
      <c r="A8" s="186"/>
      <c r="B8" s="663" t="s">
        <v>611</v>
      </c>
      <c r="C8" s="663"/>
      <c r="D8" s="663"/>
      <c r="E8" s="663"/>
      <c r="F8" s="664" t="s">
        <v>2075</v>
      </c>
      <c r="G8" s="664"/>
      <c r="H8" s="664"/>
      <c r="I8" s="658" t="s">
        <v>613</v>
      </c>
      <c r="J8" s="658"/>
    </row>
    <row r="9" spans="1:10" s="572" customFormat="1" ht="34.5" customHeight="1">
      <c r="A9" s="571"/>
      <c r="B9" s="663" t="s">
        <v>1486</v>
      </c>
      <c r="C9" s="663"/>
      <c r="D9" s="663"/>
      <c r="E9" s="663"/>
      <c r="F9" s="664" t="s">
        <v>1512</v>
      </c>
      <c r="G9" s="664"/>
      <c r="H9" s="664"/>
      <c r="I9" s="658" t="s">
        <v>613</v>
      </c>
      <c r="J9" s="658"/>
    </row>
    <row r="10" spans="1:10">
      <c r="A10" s="186"/>
      <c r="B10" s="663" t="s">
        <v>1530</v>
      </c>
      <c r="C10" s="663"/>
      <c r="D10" s="663"/>
      <c r="E10" s="663"/>
      <c r="F10" s="664" t="s">
        <v>1531</v>
      </c>
      <c r="G10" s="664"/>
      <c r="H10" s="664"/>
      <c r="I10" s="658" t="s">
        <v>613</v>
      </c>
      <c r="J10" s="658"/>
    </row>
    <row r="11" spans="1:10">
      <c r="A11" s="186"/>
      <c r="B11" s="663" t="s">
        <v>670</v>
      </c>
      <c r="C11" s="663"/>
      <c r="D11" s="663"/>
      <c r="E11" s="663"/>
      <c r="F11" s="664" t="s">
        <v>1487</v>
      </c>
      <c r="G11" s="664"/>
      <c r="H11" s="664"/>
      <c r="I11" s="658" t="s">
        <v>613</v>
      </c>
      <c r="J11" s="658"/>
    </row>
    <row r="12" spans="1:10">
      <c r="B12" s="663" t="s">
        <v>1510</v>
      </c>
      <c r="C12" s="663"/>
      <c r="D12" s="663"/>
      <c r="E12" s="663"/>
      <c r="F12" s="664" t="s">
        <v>2066</v>
      </c>
      <c r="G12" s="664"/>
      <c r="H12" s="664"/>
      <c r="I12" s="658" t="s">
        <v>1511</v>
      </c>
      <c r="J12" s="658"/>
    </row>
    <row r="13" spans="1:10">
      <c r="A13" s="665" t="s">
        <v>1488</v>
      </c>
      <c r="B13" s="665"/>
      <c r="C13" s="665"/>
      <c r="D13" s="665"/>
      <c r="E13" s="665"/>
      <c r="F13" s="665"/>
      <c r="G13" s="665"/>
      <c r="H13" s="665"/>
      <c r="I13" s="665"/>
      <c r="J13" s="665"/>
    </row>
    <row r="14" spans="1:10">
      <c r="A14" s="424"/>
      <c r="B14" s="662" t="s">
        <v>1500</v>
      </c>
      <c r="C14" s="662"/>
      <c r="D14" s="662"/>
      <c r="E14" s="662"/>
      <c r="F14" s="662"/>
      <c r="G14" s="662"/>
      <c r="H14" s="662"/>
      <c r="I14" s="662"/>
      <c r="J14" s="662"/>
    </row>
    <row r="15" spans="1:10">
      <c r="A15" s="661" t="s">
        <v>2067</v>
      </c>
      <c r="B15" s="661"/>
      <c r="C15" s="661"/>
      <c r="D15" s="661"/>
      <c r="E15" s="661"/>
      <c r="F15" s="661"/>
      <c r="G15" s="661"/>
      <c r="H15" s="661"/>
      <c r="I15" s="661"/>
      <c r="J15" s="661"/>
    </row>
    <row r="16" spans="1:10">
      <c r="A16" s="661"/>
      <c r="B16" s="661"/>
      <c r="C16" s="661"/>
      <c r="D16" s="661"/>
      <c r="E16" s="661"/>
      <c r="F16" s="661"/>
      <c r="G16" s="661"/>
      <c r="H16" s="661"/>
      <c r="I16" s="661"/>
      <c r="J16" s="661"/>
    </row>
    <row r="17" spans="1:31">
      <c r="A17" s="187"/>
      <c r="B17" s="661"/>
      <c r="C17" s="661"/>
      <c r="D17" s="661"/>
      <c r="E17" s="661"/>
      <c r="F17" s="661"/>
      <c r="G17" s="661"/>
      <c r="H17" s="661"/>
      <c r="I17" s="661"/>
      <c r="J17" s="661"/>
      <c r="K17" s="661"/>
    </row>
    <row r="18" spans="1:31">
      <c r="A18" s="187"/>
      <c r="B18" s="187"/>
      <c r="C18" s="187"/>
      <c r="D18" s="187"/>
      <c r="E18" s="187"/>
      <c r="F18" s="187"/>
      <c r="G18" s="187"/>
      <c r="H18" s="187"/>
      <c r="I18" s="187"/>
      <c r="J18" s="187"/>
    </row>
    <row r="19" spans="1:31">
      <c r="A19" s="187"/>
      <c r="B19" s="187"/>
      <c r="C19" s="187"/>
      <c r="D19" s="187"/>
      <c r="E19" s="187"/>
      <c r="F19" s="187"/>
      <c r="G19" s="187"/>
      <c r="H19" s="187"/>
      <c r="I19" s="187"/>
      <c r="J19" s="187"/>
      <c r="AE19" s="185" t="s">
        <v>1198</v>
      </c>
    </row>
    <row r="23" spans="1:31" ht="27.6" customHeight="1">
      <c r="B23" s="666" t="s">
        <v>2087</v>
      </c>
      <c r="C23" s="666"/>
      <c r="D23" s="666"/>
      <c r="E23" s="666"/>
      <c r="F23" s="666"/>
      <c r="G23" s="666"/>
      <c r="H23" s="666"/>
      <c r="I23" s="666"/>
      <c r="J23" s="666"/>
    </row>
    <row r="24" spans="1:31">
      <c r="B24" s="666"/>
      <c r="C24" s="666"/>
      <c r="D24" s="666"/>
      <c r="E24" s="666"/>
      <c r="F24" s="666"/>
      <c r="G24" s="666"/>
      <c r="H24" s="666"/>
      <c r="I24" s="666"/>
      <c r="J24" s="666"/>
    </row>
    <row r="25" spans="1:31">
      <c r="B25" s="666"/>
      <c r="C25" s="666"/>
      <c r="D25" s="666"/>
      <c r="E25" s="666"/>
      <c r="F25" s="666"/>
      <c r="G25" s="666"/>
      <c r="H25" s="666"/>
      <c r="I25" s="666"/>
      <c r="J25" s="666"/>
    </row>
    <row r="28" spans="1:31">
      <c r="A28" s="658"/>
      <c r="B28" s="658"/>
      <c r="C28" s="658"/>
      <c r="D28" s="658"/>
      <c r="E28" s="658"/>
      <c r="F28" s="658"/>
      <c r="G28" s="658"/>
      <c r="H28" s="658"/>
      <c r="I28" s="658"/>
      <c r="J28" s="658"/>
    </row>
    <row r="29" spans="1:31">
      <c r="A29" s="658"/>
      <c r="B29" s="658"/>
      <c r="C29" s="658"/>
      <c r="D29" s="658"/>
      <c r="E29" s="658"/>
      <c r="F29" s="658"/>
      <c r="G29" s="658"/>
      <c r="H29" s="658"/>
      <c r="I29" s="658"/>
      <c r="J29" s="658"/>
    </row>
    <row r="30" spans="1:31">
      <c r="A30" s="658"/>
      <c r="B30" s="658"/>
      <c r="C30" s="658"/>
      <c r="D30" s="658"/>
      <c r="E30" s="658"/>
      <c r="F30" s="658"/>
      <c r="G30" s="658"/>
      <c r="H30" s="658"/>
      <c r="I30" s="658"/>
      <c r="J30" s="658"/>
    </row>
    <row r="31" spans="1:31">
      <c r="A31" s="658"/>
      <c r="B31" s="658"/>
      <c r="C31" s="658"/>
      <c r="D31" s="658"/>
      <c r="E31" s="658"/>
      <c r="F31" s="658"/>
      <c r="G31" s="658"/>
      <c r="H31" s="658"/>
      <c r="I31" s="658"/>
      <c r="J31" s="658"/>
    </row>
    <row r="32" spans="1:31" ht="26.25" customHeight="1">
      <c r="A32" s="658"/>
      <c r="B32" s="658"/>
      <c r="C32" s="658"/>
      <c r="D32" s="658"/>
      <c r="E32" s="658"/>
      <c r="F32" s="658"/>
      <c r="G32" s="658"/>
      <c r="H32" s="658"/>
      <c r="I32" s="658"/>
      <c r="J32" s="658"/>
    </row>
    <row r="34" spans="1:10">
      <c r="A34" s="660"/>
      <c r="B34" s="660"/>
      <c r="C34" s="660"/>
      <c r="D34" s="660"/>
      <c r="E34" s="660"/>
      <c r="F34" s="660"/>
      <c r="G34" s="660"/>
      <c r="H34" s="660"/>
      <c r="I34" s="660"/>
      <c r="J34" s="660"/>
    </row>
  </sheetData>
  <mergeCells count="34">
    <mergeCell ref="B23:J25"/>
    <mergeCell ref="B10:E10"/>
    <mergeCell ref="F10:H10"/>
    <mergeCell ref="I10:J10"/>
    <mergeCell ref="B17:K17"/>
    <mergeCell ref="A16:J16"/>
    <mergeCell ref="A28:J32"/>
    <mergeCell ref="A34:J34"/>
    <mergeCell ref="B6:E6"/>
    <mergeCell ref="B7:E7"/>
    <mergeCell ref="B8:E8"/>
    <mergeCell ref="B9:E9"/>
    <mergeCell ref="B11:E11"/>
    <mergeCell ref="F6:H6"/>
    <mergeCell ref="A13:J13"/>
    <mergeCell ref="F7:H7"/>
    <mergeCell ref="F8:H8"/>
    <mergeCell ref="F9:H9"/>
    <mergeCell ref="F11:H11"/>
    <mergeCell ref="I7:J7"/>
    <mergeCell ref="I8:J8"/>
    <mergeCell ref="I9:J9"/>
    <mergeCell ref="I6:J6"/>
    <mergeCell ref="I11:J11"/>
    <mergeCell ref="A15:J15"/>
    <mergeCell ref="B14:J14"/>
    <mergeCell ref="B12:E12"/>
    <mergeCell ref="F12:H12"/>
    <mergeCell ref="I12:J12"/>
    <mergeCell ref="A1:J1"/>
    <mergeCell ref="A2:J2"/>
    <mergeCell ref="A3:J3"/>
    <mergeCell ref="A4:J4"/>
    <mergeCell ref="B5:E5"/>
  </mergeCells>
  <pageMargins left="0.50551181000000001" right="0.35433070866141703" top="0.39370078740157499" bottom="0.31496062992126" header="0.15748031496063" footer="0.15748031496063"/>
  <pageSetup paperSize="9" scale="9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view="pageBreakPreview" zoomScale="85" zoomScaleSheetLayoutView="85" workbookViewId="0">
      <selection activeCell="B6" sqref="B6"/>
    </sheetView>
  </sheetViews>
  <sheetFormatPr defaultColWidth="9.140625" defaultRowHeight="19.5"/>
  <cols>
    <col min="1" max="1" width="5.85546875" style="444" customWidth="1"/>
    <col min="2" max="2" width="46.5703125" style="450" customWidth="1"/>
    <col min="3" max="3" width="10.5703125" style="445" customWidth="1"/>
    <col min="4" max="7" width="14.42578125" style="382" bestFit="1" customWidth="1"/>
    <col min="8" max="8" width="16" style="382" bestFit="1" customWidth="1"/>
    <col min="9" max="16384" width="9.140625" style="437"/>
  </cols>
  <sheetData>
    <row r="1" spans="1:8" ht="25.9" customHeight="1">
      <c r="A1" s="669" t="s">
        <v>2087</v>
      </c>
      <c r="B1" s="670"/>
      <c r="C1" s="670"/>
      <c r="D1" s="670"/>
      <c r="E1" s="670"/>
      <c r="F1" s="670"/>
      <c r="G1" s="671"/>
      <c r="H1" s="574"/>
    </row>
    <row r="2" spans="1:8" ht="20.45" customHeight="1">
      <c r="A2" s="672"/>
      <c r="B2" s="673"/>
      <c r="C2" s="673"/>
      <c r="D2" s="673"/>
      <c r="E2" s="673"/>
      <c r="F2" s="673"/>
      <c r="G2" s="674"/>
      <c r="H2" s="574"/>
    </row>
    <row r="3" spans="1:8" ht="28.5">
      <c r="A3" s="672"/>
      <c r="B3" s="673"/>
      <c r="C3" s="673"/>
      <c r="D3" s="673"/>
      <c r="E3" s="673"/>
      <c r="F3" s="673"/>
      <c r="G3" s="674"/>
      <c r="H3" s="574"/>
    </row>
    <row r="4" spans="1:8" ht="28.5">
      <c r="A4" s="672"/>
      <c r="B4" s="673"/>
      <c r="C4" s="673"/>
      <c r="D4" s="673"/>
      <c r="E4" s="673"/>
      <c r="F4" s="673"/>
      <c r="G4" s="674"/>
      <c r="H4" s="574"/>
    </row>
    <row r="5" spans="1:8" ht="23.25">
      <c r="A5" s="667" t="s">
        <v>1547</v>
      </c>
      <c r="B5" s="668"/>
      <c r="C5" s="668"/>
      <c r="D5" s="668"/>
      <c r="E5" s="668"/>
      <c r="F5" s="668"/>
      <c r="G5" s="668"/>
      <c r="H5" s="668"/>
    </row>
    <row r="6" spans="1:8" ht="93">
      <c r="A6" s="455" t="s">
        <v>8</v>
      </c>
      <c r="B6" s="446" t="s">
        <v>45</v>
      </c>
      <c r="C6" s="455" t="s">
        <v>5</v>
      </c>
      <c r="D6" s="589" t="s">
        <v>1160</v>
      </c>
      <c r="E6" s="589" t="s">
        <v>1453</v>
      </c>
      <c r="F6" s="589" t="s">
        <v>1499</v>
      </c>
      <c r="G6" s="589" t="s">
        <v>1546</v>
      </c>
      <c r="H6" s="589" t="s">
        <v>2076</v>
      </c>
    </row>
    <row r="7" spans="1:8" ht="42.75">
      <c r="A7" s="438">
        <v>1</v>
      </c>
      <c r="B7" s="447" t="s">
        <v>1549</v>
      </c>
      <c r="C7" s="447" t="s">
        <v>605</v>
      </c>
      <c r="D7" s="439">
        <v>680</v>
      </c>
      <c r="E7" s="439">
        <v>685</v>
      </c>
      <c r="F7" s="439">
        <v>715</v>
      </c>
      <c r="G7" s="439">
        <v>780</v>
      </c>
      <c r="H7" s="439">
        <v>850</v>
      </c>
    </row>
    <row r="8" spans="1:8" ht="28.5">
      <c r="A8" s="438">
        <f>A7+1</f>
        <v>2</v>
      </c>
      <c r="B8" s="447" t="s">
        <v>1550</v>
      </c>
      <c r="C8" s="440" t="s">
        <v>607</v>
      </c>
      <c r="D8" s="439">
        <v>950</v>
      </c>
      <c r="E8" s="439">
        <v>955</v>
      </c>
      <c r="F8" s="439">
        <v>1000</v>
      </c>
      <c r="G8" s="439">
        <v>1090</v>
      </c>
      <c r="H8" s="439">
        <v>1200</v>
      </c>
    </row>
    <row r="9" spans="1:8" ht="28.5">
      <c r="A9" s="438">
        <f t="shared" ref="A9:A26" si="0">A8+1</f>
        <v>3</v>
      </c>
      <c r="B9" s="447" t="s">
        <v>1551</v>
      </c>
      <c r="C9" s="440" t="s">
        <v>607</v>
      </c>
      <c r="D9" s="439">
        <v>1030</v>
      </c>
      <c r="E9" s="439">
        <v>1030</v>
      </c>
      <c r="F9" s="439">
        <v>1040</v>
      </c>
      <c r="G9" s="439">
        <v>1130</v>
      </c>
      <c r="H9" s="439">
        <v>1240</v>
      </c>
    </row>
    <row r="10" spans="1:8" ht="23.25">
      <c r="A10" s="438">
        <f t="shared" si="0"/>
        <v>4</v>
      </c>
      <c r="B10" s="447" t="s">
        <v>46</v>
      </c>
      <c r="C10" s="440" t="s">
        <v>607</v>
      </c>
      <c r="D10" s="439">
        <v>950</v>
      </c>
      <c r="E10" s="439">
        <v>950</v>
      </c>
      <c r="F10" s="439">
        <v>995</v>
      </c>
      <c r="G10" s="439">
        <v>1080</v>
      </c>
      <c r="H10" s="439">
        <v>1190</v>
      </c>
    </row>
    <row r="11" spans="1:8" ht="28.5">
      <c r="A11" s="438">
        <f t="shared" si="0"/>
        <v>5</v>
      </c>
      <c r="B11" s="447" t="s">
        <v>47</v>
      </c>
      <c r="C11" s="447" t="s">
        <v>606</v>
      </c>
      <c r="D11" s="439">
        <v>7800</v>
      </c>
      <c r="E11" s="439">
        <v>7800</v>
      </c>
      <c r="F11" s="439">
        <v>8000</v>
      </c>
      <c r="G11" s="439">
        <v>9000</v>
      </c>
      <c r="H11" s="439">
        <v>10000</v>
      </c>
    </row>
    <row r="12" spans="1:8" ht="28.5">
      <c r="A12" s="438">
        <f t="shared" si="0"/>
        <v>6</v>
      </c>
      <c r="B12" s="447" t="s">
        <v>1552</v>
      </c>
      <c r="C12" s="447" t="s">
        <v>605</v>
      </c>
      <c r="D12" s="439">
        <v>1100</v>
      </c>
      <c r="E12" s="439">
        <v>1100</v>
      </c>
      <c r="F12" s="439">
        <v>1120</v>
      </c>
      <c r="G12" s="439">
        <v>1200</v>
      </c>
      <c r="H12" s="439">
        <v>1320</v>
      </c>
    </row>
    <row r="13" spans="1:8" ht="23.25">
      <c r="A13" s="438">
        <f t="shared" si="0"/>
        <v>7</v>
      </c>
      <c r="B13" s="447" t="s">
        <v>1553</v>
      </c>
      <c r="C13" s="440" t="s">
        <v>607</v>
      </c>
      <c r="D13" s="439">
        <v>800</v>
      </c>
      <c r="E13" s="439">
        <v>800</v>
      </c>
      <c r="F13" s="439">
        <v>840</v>
      </c>
      <c r="G13" s="439">
        <v>900</v>
      </c>
      <c r="H13" s="439">
        <v>990</v>
      </c>
    </row>
    <row r="14" spans="1:8" ht="23.25">
      <c r="A14" s="438">
        <f t="shared" si="0"/>
        <v>8</v>
      </c>
      <c r="B14" s="447" t="s">
        <v>1554</v>
      </c>
      <c r="C14" s="440" t="s">
        <v>607</v>
      </c>
      <c r="D14" s="439">
        <v>800</v>
      </c>
      <c r="E14" s="439">
        <v>800</v>
      </c>
      <c r="F14" s="439">
        <v>820</v>
      </c>
      <c r="G14" s="439">
        <v>880</v>
      </c>
      <c r="H14" s="439">
        <v>970</v>
      </c>
    </row>
    <row r="15" spans="1:8" ht="23.25">
      <c r="A15" s="438">
        <f t="shared" si="0"/>
        <v>9</v>
      </c>
      <c r="B15" s="447" t="s">
        <v>1555</v>
      </c>
      <c r="C15" s="440" t="s">
        <v>607</v>
      </c>
      <c r="D15" s="439">
        <v>1200</v>
      </c>
      <c r="E15" s="439">
        <v>1200</v>
      </c>
      <c r="F15" s="439">
        <v>820</v>
      </c>
      <c r="G15" s="439">
        <v>880</v>
      </c>
      <c r="H15" s="439">
        <v>970</v>
      </c>
    </row>
    <row r="16" spans="1:8" ht="23.25">
      <c r="A16" s="438">
        <f t="shared" si="0"/>
        <v>10</v>
      </c>
      <c r="B16" s="447" t="s">
        <v>1540</v>
      </c>
      <c r="C16" s="440" t="s">
        <v>607</v>
      </c>
      <c r="D16" s="439">
        <v>750</v>
      </c>
      <c r="E16" s="439">
        <v>750</v>
      </c>
      <c r="F16" s="439">
        <v>770</v>
      </c>
      <c r="G16" s="439">
        <v>840</v>
      </c>
      <c r="H16" s="439">
        <v>925</v>
      </c>
    </row>
    <row r="17" spans="1:8" ht="23.25">
      <c r="A17" s="438">
        <f t="shared" si="0"/>
        <v>11</v>
      </c>
      <c r="B17" s="447" t="s">
        <v>51</v>
      </c>
      <c r="C17" s="440" t="s">
        <v>607</v>
      </c>
      <c r="D17" s="439">
        <v>850</v>
      </c>
      <c r="E17" s="439">
        <v>850</v>
      </c>
      <c r="F17" s="439">
        <v>870</v>
      </c>
      <c r="G17" s="439">
        <v>920</v>
      </c>
      <c r="H17" s="439">
        <v>1010</v>
      </c>
    </row>
    <row r="18" spans="1:8" ht="23.25">
      <c r="A18" s="438">
        <f t="shared" si="0"/>
        <v>12</v>
      </c>
      <c r="B18" s="447" t="s">
        <v>1556</v>
      </c>
      <c r="C18" s="440" t="s">
        <v>607</v>
      </c>
      <c r="D18" s="439">
        <v>700</v>
      </c>
      <c r="E18" s="439">
        <v>700</v>
      </c>
      <c r="F18" s="439">
        <v>720</v>
      </c>
      <c r="G18" s="439">
        <v>780</v>
      </c>
      <c r="H18" s="439">
        <v>960</v>
      </c>
    </row>
    <row r="19" spans="1:8" ht="23.25">
      <c r="A19" s="438">
        <f t="shared" si="0"/>
        <v>13</v>
      </c>
      <c r="B19" s="447" t="s">
        <v>315</v>
      </c>
      <c r="C19" s="440" t="s">
        <v>607</v>
      </c>
      <c r="D19" s="439">
        <v>800</v>
      </c>
      <c r="E19" s="439">
        <v>800</v>
      </c>
      <c r="F19" s="439">
        <v>820</v>
      </c>
      <c r="G19" s="439">
        <v>880</v>
      </c>
      <c r="H19" s="439">
        <v>970</v>
      </c>
    </row>
    <row r="20" spans="1:8" ht="23.25">
      <c r="A20" s="438">
        <v>14</v>
      </c>
      <c r="B20" s="447" t="s">
        <v>1541</v>
      </c>
      <c r="C20" s="440" t="s">
        <v>607</v>
      </c>
      <c r="D20" s="439"/>
      <c r="E20" s="439"/>
      <c r="F20" s="439">
        <v>790</v>
      </c>
      <c r="G20" s="439">
        <v>850</v>
      </c>
      <c r="H20" s="439">
        <v>935</v>
      </c>
    </row>
    <row r="21" spans="1:8" ht="23.25">
      <c r="A21" s="438">
        <f t="shared" si="0"/>
        <v>15</v>
      </c>
      <c r="B21" s="447" t="s">
        <v>1557</v>
      </c>
      <c r="C21" s="440" t="s">
        <v>607</v>
      </c>
      <c r="D21" s="439"/>
      <c r="E21" s="439"/>
      <c r="F21" s="439">
        <v>685</v>
      </c>
      <c r="G21" s="439">
        <v>720</v>
      </c>
      <c r="H21" s="439">
        <v>790</v>
      </c>
    </row>
    <row r="22" spans="1:8" ht="23.25">
      <c r="A22" s="438">
        <f t="shared" si="0"/>
        <v>16</v>
      </c>
      <c r="B22" s="447" t="s">
        <v>323</v>
      </c>
      <c r="C22" s="440" t="s">
        <v>607</v>
      </c>
      <c r="D22" s="439">
        <v>1200</v>
      </c>
      <c r="E22" s="439">
        <v>1200</v>
      </c>
      <c r="F22" s="439">
        <v>1260</v>
      </c>
      <c r="G22" s="439">
        <v>1450</v>
      </c>
      <c r="H22" s="439">
        <v>1600</v>
      </c>
    </row>
    <row r="23" spans="1:8" ht="23.25">
      <c r="A23" s="438">
        <f t="shared" si="0"/>
        <v>17</v>
      </c>
      <c r="B23" s="447" t="s">
        <v>324</v>
      </c>
      <c r="C23" s="440" t="s">
        <v>607</v>
      </c>
      <c r="D23" s="439">
        <v>1000</v>
      </c>
      <c r="E23" s="439">
        <v>1000</v>
      </c>
      <c r="F23" s="439">
        <v>1050</v>
      </c>
      <c r="G23" s="439">
        <v>1150</v>
      </c>
      <c r="H23" s="439">
        <v>1265</v>
      </c>
    </row>
    <row r="24" spans="1:8" ht="23.25">
      <c r="A24" s="438"/>
      <c r="B24" s="447"/>
      <c r="C24" s="440"/>
      <c r="D24" s="439"/>
      <c r="E24" s="439"/>
      <c r="F24" s="439"/>
      <c r="G24" s="439"/>
      <c r="H24" s="439"/>
    </row>
    <row r="25" spans="1:8" ht="27.75">
      <c r="A25" s="438">
        <v>16</v>
      </c>
      <c r="B25" s="566" t="s">
        <v>2060</v>
      </c>
      <c r="C25" s="440" t="s">
        <v>607</v>
      </c>
      <c r="D25" s="439">
        <v>950</v>
      </c>
      <c r="E25" s="439">
        <v>950</v>
      </c>
      <c r="F25" s="439">
        <v>1000</v>
      </c>
      <c r="G25" s="439">
        <v>1050</v>
      </c>
      <c r="H25" s="439">
        <v>1155</v>
      </c>
    </row>
    <row r="26" spans="1:8" ht="23.25">
      <c r="A26" s="438">
        <f t="shared" si="0"/>
        <v>17</v>
      </c>
      <c r="B26" s="447" t="s">
        <v>1558</v>
      </c>
      <c r="C26" s="440" t="s">
        <v>607</v>
      </c>
      <c r="D26" s="439">
        <v>850</v>
      </c>
      <c r="E26" s="439">
        <v>850</v>
      </c>
      <c r="F26" s="439">
        <v>890</v>
      </c>
      <c r="G26" s="439">
        <v>1050</v>
      </c>
      <c r="H26" s="439">
        <v>1155</v>
      </c>
    </row>
    <row r="27" spans="1:8" ht="23.25">
      <c r="A27" s="438">
        <v>17</v>
      </c>
      <c r="B27" s="447" t="s">
        <v>325</v>
      </c>
      <c r="C27" s="342"/>
      <c r="D27" s="439"/>
      <c r="E27" s="439"/>
      <c r="F27" s="439"/>
      <c r="G27" s="439"/>
      <c r="H27" s="439"/>
    </row>
    <row r="28" spans="1:8" ht="23.25">
      <c r="A28" s="438"/>
      <c r="B28" s="495" t="s">
        <v>1560</v>
      </c>
      <c r="C28" s="440" t="s">
        <v>607</v>
      </c>
      <c r="D28" s="439">
        <v>600</v>
      </c>
      <c r="E28" s="439">
        <v>600</v>
      </c>
      <c r="F28" s="439">
        <v>630</v>
      </c>
      <c r="G28" s="439">
        <v>690</v>
      </c>
      <c r="H28" s="439">
        <v>760</v>
      </c>
    </row>
    <row r="29" spans="1:8" ht="23.25">
      <c r="A29" s="438"/>
      <c r="B29" s="495" t="s">
        <v>1559</v>
      </c>
      <c r="C29" s="440" t="s">
        <v>607</v>
      </c>
      <c r="D29" s="439">
        <v>500</v>
      </c>
      <c r="E29" s="439">
        <v>500</v>
      </c>
      <c r="F29" s="439">
        <v>525</v>
      </c>
      <c r="G29" s="439">
        <v>570</v>
      </c>
      <c r="H29" s="439">
        <v>625</v>
      </c>
    </row>
    <row r="30" spans="1:8" ht="23.25">
      <c r="A30" s="438">
        <f>A27+1</f>
        <v>18</v>
      </c>
      <c r="B30" s="447" t="s">
        <v>50</v>
      </c>
      <c r="C30" s="440" t="s">
        <v>607</v>
      </c>
      <c r="D30" s="439">
        <v>700</v>
      </c>
      <c r="E30" s="439">
        <v>700</v>
      </c>
      <c r="F30" s="439">
        <v>735</v>
      </c>
      <c r="G30" s="439">
        <v>850</v>
      </c>
      <c r="H30" s="439">
        <v>935</v>
      </c>
    </row>
    <row r="31" spans="1:8" ht="23.25">
      <c r="A31" s="438">
        <f>A30+1</f>
        <v>19</v>
      </c>
      <c r="B31" s="447" t="s">
        <v>1561</v>
      </c>
      <c r="C31" s="440" t="s">
        <v>607</v>
      </c>
      <c r="D31" s="439">
        <v>800</v>
      </c>
      <c r="E31" s="439">
        <v>800</v>
      </c>
      <c r="F31" s="439">
        <v>840</v>
      </c>
      <c r="G31" s="439">
        <v>950</v>
      </c>
      <c r="H31" s="439">
        <v>1045</v>
      </c>
    </row>
    <row r="32" spans="1:8" ht="23.25">
      <c r="A32" s="438">
        <f>A31+1</f>
        <v>20</v>
      </c>
      <c r="B32" s="447" t="s">
        <v>52</v>
      </c>
      <c r="C32" s="440" t="s">
        <v>607</v>
      </c>
      <c r="D32" s="439">
        <v>650</v>
      </c>
      <c r="E32" s="439">
        <v>650</v>
      </c>
      <c r="F32" s="439">
        <v>680</v>
      </c>
      <c r="G32" s="439">
        <v>800</v>
      </c>
      <c r="H32" s="439">
        <v>880</v>
      </c>
    </row>
    <row r="33" spans="1:8">
      <c r="A33" s="441"/>
      <c r="B33" s="448"/>
      <c r="C33" s="442"/>
      <c r="D33" s="443"/>
      <c r="E33" s="443"/>
      <c r="F33" s="443"/>
      <c r="G33" s="443"/>
      <c r="H33" s="443"/>
    </row>
    <row r="34" spans="1:8">
      <c r="B34" s="449"/>
      <c r="C34" s="149"/>
      <c r="D34" s="179"/>
      <c r="E34" s="179"/>
    </row>
  </sheetData>
  <mergeCells count="2">
    <mergeCell ref="A5:H5"/>
    <mergeCell ref="A1:G4"/>
  </mergeCells>
  <phoneticPr fontId="4" type="noConversion"/>
  <pageMargins left="0.2" right="0.2" top="0.65" bottom="0.5" header="0.23622047244094499" footer="0.23622047244094499"/>
  <pageSetup paperSize="9" scale="74"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3"/>
  <sheetViews>
    <sheetView view="pageBreakPreview" zoomScale="90" zoomScaleSheetLayoutView="90" workbookViewId="0">
      <pane ySplit="2" topLeftCell="A3" activePane="bottomLeft" state="frozen"/>
      <selection activeCell="L86" sqref="L86"/>
      <selection pane="bottomLeft" activeCell="H70" sqref="H70:I72"/>
    </sheetView>
  </sheetViews>
  <sheetFormatPr defaultColWidth="9.140625" defaultRowHeight="12.75"/>
  <cols>
    <col min="1" max="1" width="5" style="112" customWidth="1"/>
    <col min="2" max="2" width="40.5703125" style="450" customWidth="1"/>
    <col min="3" max="3" width="6.85546875" style="457" customWidth="1"/>
    <col min="4" max="4" width="13" style="180" bestFit="1" customWidth="1"/>
    <col min="5" max="7" width="14.140625" style="106" bestFit="1" customWidth="1"/>
    <col min="8" max="8" width="15.5703125" style="106" bestFit="1" customWidth="1"/>
    <col min="9" max="9" width="14" style="106" bestFit="1" customWidth="1"/>
    <col min="10" max="16384" width="9.140625" style="106"/>
  </cols>
  <sheetData>
    <row r="1" spans="1:9" ht="18">
      <c r="A1" s="667" t="s">
        <v>2065</v>
      </c>
      <c r="B1" s="667"/>
      <c r="C1" s="667"/>
      <c r="D1" s="667"/>
      <c r="E1" s="667"/>
      <c r="F1" s="667"/>
      <c r="G1" s="667"/>
      <c r="H1" s="667"/>
      <c r="I1" s="575"/>
    </row>
    <row r="2" spans="1:9" ht="36">
      <c r="A2" s="452" t="s">
        <v>8</v>
      </c>
      <c r="B2" s="451" t="s">
        <v>45</v>
      </c>
      <c r="C2" s="452" t="s">
        <v>5</v>
      </c>
      <c r="D2" s="177" t="s">
        <v>1315</v>
      </c>
      <c r="E2" s="177" t="s">
        <v>1454</v>
      </c>
      <c r="F2" s="177" t="s">
        <v>1503</v>
      </c>
      <c r="G2" s="177" t="s">
        <v>1503</v>
      </c>
      <c r="H2" s="177" t="s">
        <v>1988</v>
      </c>
      <c r="I2" s="177" t="s">
        <v>2068</v>
      </c>
    </row>
    <row r="3" spans="1:9" ht="21">
      <c r="A3" s="105" t="s">
        <v>596</v>
      </c>
      <c r="B3" s="153" t="s">
        <v>599</v>
      </c>
      <c r="C3" s="453"/>
      <c r="D3" s="178"/>
      <c r="E3" s="107"/>
      <c r="F3" s="398"/>
      <c r="G3" s="398"/>
      <c r="H3" s="398"/>
      <c r="I3" s="588"/>
    </row>
    <row r="4" spans="1:9" ht="17.25">
      <c r="A4" s="678">
        <v>1</v>
      </c>
      <c r="B4" s="447" t="s">
        <v>1562</v>
      </c>
      <c r="C4" s="453"/>
      <c r="D4" s="341"/>
      <c r="E4" s="108"/>
      <c r="F4" s="398"/>
      <c r="G4" s="398"/>
      <c r="H4" s="398"/>
    </row>
    <row r="5" spans="1:9" ht="42.75">
      <c r="A5" s="679"/>
      <c r="B5" s="447" t="s">
        <v>602</v>
      </c>
      <c r="C5" s="453" t="s">
        <v>604</v>
      </c>
      <c r="D5" s="341">
        <v>0.4</v>
      </c>
      <c r="E5" s="341">
        <v>0.4</v>
      </c>
      <c r="F5" s="341">
        <v>0.4</v>
      </c>
      <c r="G5" s="341">
        <v>0.4</v>
      </c>
      <c r="H5" s="341">
        <v>0.45</v>
      </c>
      <c r="I5" s="576">
        <v>0.45</v>
      </c>
    </row>
    <row r="6" spans="1:9" ht="17.25">
      <c r="A6" s="680"/>
      <c r="B6" s="447" t="s">
        <v>601</v>
      </c>
      <c r="C6" s="454" t="s">
        <v>607</v>
      </c>
      <c r="D6" s="341">
        <v>0.45</v>
      </c>
      <c r="E6" s="341">
        <v>0.45</v>
      </c>
      <c r="F6" s="341">
        <v>0.45</v>
      </c>
      <c r="G6" s="341">
        <v>0.45</v>
      </c>
      <c r="H6" s="341">
        <v>0.5</v>
      </c>
      <c r="I6" s="576">
        <v>0.5</v>
      </c>
    </row>
    <row r="7" spans="1:9" ht="17.25">
      <c r="A7" s="678">
        <f>A4+1</f>
        <v>2</v>
      </c>
      <c r="B7" s="447" t="s">
        <v>1563</v>
      </c>
      <c r="C7" s="453"/>
      <c r="D7" s="341"/>
      <c r="E7" s="341"/>
      <c r="F7" s="341"/>
      <c r="G7" s="341"/>
      <c r="H7" s="341"/>
      <c r="I7" s="576"/>
    </row>
    <row r="8" spans="1:9" ht="17.25">
      <c r="A8" s="679"/>
      <c r="B8" s="447" t="s">
        <v>602</v>
      </c>
      <c r="C8" s="454" t="s">
        <v>607</v>
      </c>
      <c r="D8" s="341">
        <v>0.55000000000000004</v>
      </c>
      <c r="E8" s="341">
        <v>0.55000000000000004</v>
      </c>
      <c r="F8" s="341">
        <v>0.55000000000000004</v>
      </c>
      <c r="G8" s="341">
        <v>0.55000000000000004</v>
      </c>
      <c r="H8" s="341">
        <v>0.6</v>
      </c>
      <c r="I8" s="576">
        <v>0.6</v>
      </c>
    </row>
    <row r="9" spans="1:9" ht="17.25">
      <c r="A9" s="680"/>
      <c r="B9" s="447" t="s">
        <v>601</v>
      </c>
      <c r="C9" s="454" t="s">
        <v>607</v>
      </c>
      <c r="D9" s="341">
        <v>0.65</v>
      </c>
      <c r="E9" s="341">
        <v>0.65</v>
      </c>
      <c r="F9" s="341">
        <v>0.65</v>
      </c>
      <c r="G9" s="341">
        <v>0.65</v>
      </c>
      <c r="H9" s="341">
        <v>0.7</v>
      </c>
      <c r="I9" s="576">
        <v>0.7</v>
      </c>
    </row>
    <row r="10" spans="1:9" ht="28.5">
      <c r="A10" s="340">
        <f>A7+1</f>
        <v>3</v>
      </c>
      <c r="B10" s="447" t="s">
        <v>1564</v>
      </c>
      <c r="C10" s="453" t="s">
        <v>603</v>
      </c>
      <c r="D10" s="341">
        <v>2.75</v>
      </c>
      <c r="E10" s="341">
        <v>2.75</v>
      </c>
      <c r="F10" s="341">
        <v>2.75</v>
      </c>
      <c r="G10" s="341">
        <v>2.75</v>
      </c>
      <c r="H10" s="341">
        <v>2.9</v>
      </c>
      <c r="I10" s="576">
        <v>2.9</v>
      </c>
    </row>
    <row r="11" spans="1:9" ht="32.25">
      <c r="A11" s="340">
        <f>A10+1</f>
        <v>4</v>
      </c>
      <c r="B11" s="447" t="s">
        <v>2077</v>
      </c>
      <c r="C11" s="454" t="s">
        <v>607</v>
      </c>
      <c r="D11" s="341">
        <v>3.85</v>
      </c>
      <c r="E11" s="341">
        <v>3.85</v>
      </c>
      <c r="F11" s="341">
        <v>3.85</v>
      </c>
      <c r="G11" s="341">
        <v>3.85</v>
      </c>
      <c r="H11" s="341">
        <v>4.2</v>
      </c>
      <c r="I11" s="576">
        <v>4.2</v>
      </c>
    </row>
    <row r="12" spans="1:9" ht="36">
      <c r="A12" s="340">
        <f>A11+1</f>
        <v>5</v>
      </c>
      <c r="B12" s="447" t="s">
        <v>2078</v>
      </c>
      <c r="C12" s="454" t="s">
        <v>607</v>
      </c>
      <c r="D12" s="341">
        <v>4.5</v>
      </c>
      <c r="E12" s="341">
        <v>4.5</v>
      </c>
      <c r="F12" s="341">
        <v>4.5</v>
      </c>
      <c r="G12" s="341">
        <v>4.5</v>
      </c>
      <c r="H12" s="341">
        <v>4.7</v>
      </c>
      <c r="I12" s="576">
        <v>4.7</v>
      </c>
    </row>
    <row r="13" spans="1:9" ht="28.5">
      <c r="A13" s="340">
        <f>A12+1</f>
        <v>6</v>
      </c>
      <c r="B13" s="447" t="s">
        <v>1565</v>
      </c>
      <c r="C13" s="454" t="s">
        <v>607</v>
      </c>
      <c r="D13" s="341">
        <v>6</v>
      </c>
      <c r="E13" s="341">
        <v>6</v>
      </c>
      <c r="F13" s="341">
        <v>6</v>
      </c>
      <c r="G13" s="341">
        <v>6</v>
      </c>
      <c r="H13" s="341">
        <v>6.4</v>
      </c>
      <c r="I13" s="576">
        <v>6.4</v>
      </c>
    </row>
    <row r="14" spans="1:9" ht="28.5">
      <c r="A14" s="340">
        <f t="shared" ref="A14:A27" si="0">A13+1</f>
        <v>7</v>
      </c>
      <c r="B14" s="447" t="s">
        <v>1566</v>
      </c>
      <c r="C14" s="454" t="s">
        <v>607</v>
      </c>
      <c r="D14" s="341">
        <v>8.5</v>
      </c>
      <c r="E14" s="341">
        <v>8.5</v>
      </c>
      <c r="F14" s="341">
        <v>8.5</v>
      </c>
      <c r="G14" s="341">
        <v>8.5</v>
      </c>
      <c r="H14" s="341">
        <v>8.9</v>
      </c>
      <c r="I14" s="576">
        <v>8.9</v>
      </c>
    </row>
    <row r="15" spans="1:9" ht="17.25">
      <c r="A15" s="340">
        <f t="shared" si="0"/>
        <v>8</v>
      </c>
      <c r="B15" s="448" t="s">
        <v>1391</v>
      </c>
      <c r="C15" s="454"/>
      <c r="D15" s="341">
        <v>3.4</v>
      </c>
      <c r="E15" s="341">
        <v>3.4</v>
      </c>
      <c r="F15" s="341">
        <v>3.4</v>
      </c>
      <c r="G15" s="341">
        <v>3.4</v>
      </c>
      <c r="H15" s="341">
        <v>3.6</v>
      </c>
      <c r="I15" s="576">
        <v>3.6</v>
      </c>
    </row>
    <row r="16" spans="1:9" ht="17.25">
      <c r="A16" s="340">
        <f t="shared" si="0"/>
        <v>9</v>
      </c>
      <c r="B16" s="448" t="s">
        <v>1392</v>
      </c>
      <c r="C16" s="454"/>
      <c r="D16" s="341">
        <v>3.7</v>
      </c>
      <c r="E16" s="341">
        <v>3.7</v>
      </c>
      <c r="F16" s="341">
        <v>3.7</v>
      </c>
      <c r="G16" s="341">
        <v>3.7</v>
      </c>
      <c r="H16" s="341">
        <v>3.9</v>
      </c>
      <c r="I16" s="576">
        <v>3.9</v>
      </c>
    </row>
    <row r="17" spans="1:9" ht="42.75">
      <c r="A17" s="340">
        <f t="shared" si="0"/>
        <v>10</v>
      </c>
      <c r="B17" s="447" t="s">
        <v>1567</v>
      </c>
      <c r="C17" s="453" t="s">
        <v>2091</v>
      </c>
      <c r="D17" s="341">
        <v>1.3</v>
      </c>
      <c r="E17" s="341">
        <v>1.3</v>
      </c>
      <c r="F17" s="341">
        <v>1.3</v>
      </c>
      <c r="G17" s="341">
        <v>1.3</v>
      </c>
      <c r="H17" s="341">
        <v>1.4</v>
      </c>
      <c r="I17" s="576">
        <v>1.4</v>
      </c>
    </row>
    <row r="18" spans="1:9" ht="28.5">
      <c r="A18" s="340">
        <f t="shared" si="0"/>
        <v>11</v>
      </c>
      <c r="B18" s="447" t="s">
        <v>1568</v>
      </c>
      <c r="C18" s="453" t="s">
        <v>314</v>
      </c>
      <c r="D18" s="341">
        <v>515</v>
      </c>
      <c r="E18" s="341">
        <v>515</v>
      </c>
      <c r="F18" s="341">
        <v>515</v>
      </c>
      <c r="G18" s="341">
        <v>515</v>
      </c>
      <c r="H18" s="341">
        <v>550</v>
      </c>
      <c r="I18" s="576">
        <v>550</v>
      </c>
    </row>
    <row r="19" spans="1:9" ht="28.5">
      <c r="A19" s="340">
        <f t="shared" si="0"/>
        <v>12</v>
      </c>
      <c r="B19" s="447" t="s">
        <v>1569</v>
      </c>
      <c r="C19" s="453"/>
      <c r="D19" s="341"/>
      <c r="E19" s="341"/>
      <c r="F19" s="341"/>
      <c r="G19" s="341"/>
      <c r="H19" s="341"/>
      <c r="I19" s="576"/>
    </row>
    <row r="20" spans="1:9" ht="28.5">
      <c r="A20" s="340">
        <f t="shared" si="0"/>
        <v>13</v>
      </c>
      <c r="B20" s="447" t="s">
        <v>1570</v>
      </c>
      <c r="C20" s="453" t="s">
        <v>603</v>
      </c>
      <c r="D20" s="341">
        <v>11</v>
      </c>
      <c r="E20" s="341">
        <v>11</v>
      </c>
      <c r="F20" s="341">
        <v>11</v>
      </c>
      <c r="G20" s="341">
        <v>11</v>
      </c>
      <c r="H20" s="341">
        <v>12</v>
      </c>
      <c r="I20" s="576">
        <v>12</v>
      </c>
    </row>
    <row r="21" spans="1:9" ht="28.5">
      <c r="A21" s="340">
        <f t="shared" si="0"/>
        <v>14</v>
      </c>
      <c r="B21" s="447" t="s">
        <v>1571</v>
      </c>
      <c r="C21" s="453" t="s">
        <v>603</v>
      </c>
      <c r="D21" s="341">
        <v>22</v>
      </c>
      <c r="E21" s="341">
        <v>22</v>
      </c>
      <c r="F21" s="341">
        <v>22</v>
      </c>
      <c r="G21" s="341">
        <v>22</v>
      </c>
      <c r="H21" s="341">
        <v>24</v>
      </c>
      <c r="I21" s="576">
        <v>24</v>
      </c>
    </row>
    <row r="22" spans="1:9" ht="28.5">
      <c r="A22" s="340">
        <f t="shared" si="0"/>
        <v>15</v>
      </c>
      <c r="B22" s="471" t="s">
        <v>781</v>
      </c>
      <c r="C22" s="453" t="s">
        <v>629</v>
      </c>
      <c r="D22" s="341">
        <v>8000</v>
      </c>
      <c r="E22" s="341">
        <v>8000</v>
      </c>
      <c r="F22" s="341">
        <v>8000</v>
      </c>
      <c r="G22" s="341">
        <v>8000</v>
      </c>
      <c r="H22" s="341">
        <v>8500</v>
      </c>
      <c r="I22" s="576">
        <v>8500</v>
      </c>
    </row>
    <row r="23" spans="1:9" ht="28.5">
      <c r="A23" s="340">
        <f t="shared" si="0"/>
        <v>16</v>
      </c>
      <c r="B23" s="471" t="s">
        <v>782</v>
      </c>
      <c r="C23" s="453" t="s">
        <v>629</v>
      </c>
      <c r="D23" s="341">
        <v>4500</v>
      </c>
      <c r="E23" s="341">
        <v>4500</v>
      </c>
      <c r="F23" s="341">
        <v>4500</v>
      </c>
      <c r="G23" s="341">
        <v>4500</v>
      </c>
      <c r="H23" s="341">
        <v>4700</v>
      </c>
      <c r="I23" s="576">
        <v>4700</v>
      </c>
    </row>
    <row r="24" spans="1:9" ht="28.5">
      <c r="A24" s="340">
        <f t="shared" si="0"/>
        <v>17</v>
      </c>
      <c r="B24" s="471" t="s">
        <v>785</v>
      </c>
      <c r="C24" s="453" t="s">
        <v>629</v>
      </c>
      <c r="D24" s="341">
        <v>7500</v>
      </c>
      <c r="E24" s="341">
        <v>7500</v>
      </c>
      <c r="F24" s="341">
        <v>7500</v>
      </c>
      <c r="G24" s="341">
        <v>7500</v>
      </c>
      <c r="H24" s="341">
        <v>7800</v>
      </c>
      <c r="I24" s="576">
        <v>7800</v>
      </c>
    </row>
    <row r="25" spans="1:9" ht="28.5">
      <c r="A25" s="340">
        <f t="shared" si="0"/>
        <v>18</v>
      </c>
      <c r="B25" s="471" t="s">
        <v>786</v>
      </c>
      <c r="C25" s="453" t="s">
        <v>629</v>
      </c>
      <c r="D25" s="341">
        <v>4250</v>
      </c>
      <c r="E25" s="341">
        <v>4250</v>
      </c>
      <c r="F25" s="341">
        <v>4250</v>
      </c>
      <c r="G25" s="341">
        <v>4250</v>
      </c>
      <c r="H25" s="341">
        <v>4400</v>
      </c>
      <c r="I25" s="576">
        <v>4400</v>
      </c>
    </row>
    <row r="26" spans="1:9" ht="28.5">
      <c r="A26" s="340">
        <f t="shared" si="0"/>
        <v>19</v>
      </c>
      <c r="B26" s="471" t="s">
        <v>783</v>
      </c>
      <c r="C26" s="453" t="s">
        <v>629</v>
      </c>
      <c r="D26" s="341">
        <v>7000</v>
      </c>
      <c r="E26" s="341">
        <v>7000</v>
      </c>
      <c r="F26" s="341">
        <v>7000</v>
      </c>
      <c r="G26" s="341">
        <v>7000</v>
      </c>
      <c r="H26" s="341">
        <v>7300</v>
      </c>
      <c r="I26" s="576">
        <v>7300</v>
      </c>
    </row>
    <row r="27" spans="1:9" ht="28.5">
      <c r="A27" s="340">
        <f t="shared" si="0"/>
        <v>20</v>
      </c>
      <c r="B27" s="471" t="s">
        <v>784</v>
      </c>
      <c r="C27" s="453" t="s">
        <v>629</v>
      </c>
      <c r="D27" s="341">
        <v>4000</v>
      </c>
      <c r="E27" s="341">
        <v>4000</v>
      </c>
      <c r="F27" s="341">
        <v>4000</v>
      </c>
      <c r="G27" s="341">
        <v>4000</v>
      </c>
      <c r="H27" s="341">
        <v>4200</v>
      </c>
      <c r="I27" s="576">
        <v>4200</v>
      </c>
    </row>
    <row r="28" spans="1:9" ht="28.5">
      <c r="A28" s="340">
        <v>21</v>
      </c>
      <c r="B28" s="471" t="s">
        <v>1490</v>
      </c>
      <c r="C28" s="453" t="s">
        <v>629</v>
      </c>
      <c r="D28" s="341"/>
      <c r="E28" s="341">
        <v>10000</v>
      </c>
      <c r="F28" s="341">
        <v>10000</v>
      </c>
      <c r="G28" s="341">
        <v>10000</v>
      </c>
      <c r="H28" s="341">
        <v>10500</v>
      </c>
      <c r="I28" s="576">
        <v>10500</v>
      </c>
    </row>
    <row r="29" spans="1:9" s="109" customFormat="1" ht="21">
      <c r="A29" s="343" t="s">
        <v>598</v>
      </c>
      <c r="B29" s="446" t="s">
        <v>600</v>
      </c>
      <c r="C29" s="455"/>
      <c r="D29" s="341"/>
      <c r="E29" s="341"/>
      <c r="F29" s="341"/>
      <c r="G29" s="341"/>
      <c r="H29" s="341"/>
      <c r="I29" s="576"/>
    </row>
    <row r="30" spans="1:9" ht="17.25">
      <c r="A30" s="681">
        <v>1</v>
      </c>
      <c r="B30" s="447" t="s">
        <v>1572</v>
      </c>
      <c r="C30" s="453"/>
      <c r="D30" s="341"/>
      <c r="E30" s="341"/>
      <c r="F30" s="341"/>
      <c r="G30" s="341"/>
      <c r="H30" s="341"/>
      <c r="I30" s="576"/>
    </row>
    <row r="31" spans="1:9" ht="17.25">
      <c r="A31" s="679"/>
      <c r="B31" s="447" t="s">
        <v>1573</v>
      </c>
      <c r="C31" s="453" t="s">
        <v>1591</v>
      </c>
      <c r="D31" s="341">
        <v>2500</v>
      </c>
      <c r="E31" s="341">
        <v>2500</v>
      </c>
      <c r="F31" s="341">
        <v>2500</v>
      </c>
      <c r="G31" s="341">
        <v>2500</v>
      </c>
      <c r="H31" s="341">
        <v>2600</v>
      </c>
      <c r="I31" s="576">
        <v>2600</v>
      </c>
    </row>
    <row r="32" spans="1:9" ht="17.25">
      <c r="A32" s="680"/>
      <c r="B32" s="495" t="s">
        <v>1574</v>
      </c>
      <c r="C32" s="453" t="s">
        <v>1591</v>
      </c>
      <c r="D32" s="341">
        <v>1500</v>
      </c>
      <c r="E32" s="341">
        <v>1500</v>
      </c>
      <c r="F32" s="341">
        <v>1500</v>
      </c>
      <c r="G32" s="341">
        <v>1500</v>
      </c>
      <c r="H32" s="341">
        <v>2550</v>
      </c>
      <c r="I32" s="576">
        <v>2550</v>
      </c>
    </row>
    <row r="33" spans="1:9" ht="17.25">
      <c r="A33" s="678">
        <f>A30+1</f>
        <v>2</v>
      </c>
      <c r="B33" s="447" t="s">
        <v>630</v>
      </c>
      <c r="C33" s="453"/>
      <c r="D33" s="341"/>
      <c r="E33" s="341"/>
      <c r="F33" s="341"/>
      <c r="G33" s="341"/>
      <c r="H33" s="341"/>
      <c r="I33" s="576"/>
    </row>
    <row r="34" spans="1:9" ht="17.25">
      <c r="A34" s="679"/>
      <c r="B34" s="447" t="s">
        <v>631</v>
      </c>
      <c r="C34" s="453" t="s">
        <v>1591</v>
      </c>
      <c r="D34" s="341">
        <v>90</v>
      </c>
      <c r="E34" s="341">
        <v>90</v>
      </c>
      <c r="F34" s="341">
        <v>90</v>
      </c>
      <c r="G34" s="341">
        <v>90</v>
      </c>
      <c r="H34" s="341">
        <v>95</v>
      </c>
      <c r="I34" s="576">
        <v>95</v>
      </c>
    </row>
    <row r="35" spans="1:9" ht="17.25">
      <c r="A35" s="679"/>
      <c r="B35" s="447" t="s">
        <v>1575</v>
      </c>
      <c r="C35" s="453" t="s">
        <v>1591</v>
      </c>
      <c r="D35" s="341">
        <v>120</v>
      </c>
      <c r="E35" s="341">
        <v>120</v>
      </c>
      <c r="F35" s="341">
        <v>120</v>
      </c>
      <c r="G35" s="341">
        <v>120</v>
      </c>
      <c r="H35" s="341">
        <v>125</v>
      </c>
      <c r="I35" s="576">
        <v>125</v>
      </c>
    </row>
    <row r="36" spans="1:9" ht="17.25">
      <c r="A36" s="680"/>
      <c r="B36" s="496" t="s">
        <v>1576</v>
      </c>
      <c r="C36" s="453" t="s">
        <v>1591</v>
      </c>
      <c r="D36" s="341">
        <v>220</v>
      </c>
      <c r="E36" s="341">
        <v>220</v>
      </c>
      <c r="F36" s="341">
        <v>220</v>
      </c>
      <c r="G36" s="341">
        <v>220</v>
      </c>
      <c r="H36" s="341">
        <v>230</v>
      </c>
      <c r="I36" s="576">
        <v>230</v>
      </c>
    </row>
    <row r="37" spans="1:9" ht="17.25">
      <c r="A37" s="340">
        <f>A33+1</f>
        <v>3</v>
      </c>
      <c r="B37" s="496" t="s">
        <v>1577</v>
      </c>
      <c r="C37" s="453" t="s">
        <v>1592</v>
      </c>
      <c r="D37" s="341">
        <v>73</v>
      </c>
      <c r="E37" s="341">
        <v>73</v>
      </c>
      <c r="F37" s="341">
        <v>73</v>
      </c>
      <c r="G37" s="341">
        <v>73</v>
      </c>
      <c r="H37" s="341">
        <v>75</v>
      </c>
      <c r="I37" s="576">
        <v>75</v>
      </c>
    </row>
    <row r="38" spans="1:9" ht="17.25">
      <c r="A38" s="340">
        <f>A37+1</f>
        <v>4</v>
      </c>
      <c r="B38" s="447" t="s">
        <v>1578</v>
      </c>
      <c r="C38" s="453" t="s">
        <v>1592</v>
      </c>
      <c r="D38" s="341">
        <v>52</v>
      </c>
      <c r="E38" s="341">
        <v>52</v>
      </c>
      <c r="F38" s="341">
        <v>52</v>
      </c>
      <c r="G38" s="341">
        <v>52</v>
      </c>
      <c r="H38" s="341">
        <v>55</v>
      </c>
      <c r="I38" s="576">
        <v>55</v>
      </c>
    </row>
    <row r="39" spans="1:9" ht="28.5">
      <c r="A39" s="678">
        <f>A38+1</f>
        <v>5</v>
      </c>
      <c r="B39" s="447" t="s">
        <v>1579</v>
      </c>
      <c r="C39" s="453"/>
      <c r="D39" s="341"/>
      <c r="E39" s="341"/>
      <c r="F39" s="341"/>
      <c r="G39" s="341"/>
      <c r="H39" s="341"/>
      <c r="I39" s="576"/>
    </row>
    <row r="40" spans="1:9" ht="28.5">
      <c r="A40" s="679"/>
      <c r="B40" s="447" t="s">
        <v>1580</v>
      </c>
      <c r="C40" s="453" t="s">
        <v>1593</v>
      </c>
      <c r="D40" s="341">
        <v>600</v>
      </c>
      <c r="E40" s="341">
        <v>600</v>
      </c>
      <c r="F40" s="341">
        <v>600</v>
      </c>
      <c r="G40" s="341">
        <v>600</v>
      </c>
      <c r="H40" s="341">
        <v>630</v>
      </c>
      <c r="I40" s="576">
        <v>630</v>
      </c>
    </row>
    <row r="41" spans="1:9" ht="28.5">
      <c r="A41" s="679"/>
      <c r="B41" s="447" t="s">
        <v>1581</v>
      </c>
      <c r="C41" s="453" t="s">
        <v>1593</v>
      </c>
      <c r="D41" s="341">
        <v>330</v>
      </c>
      <c r="E41" s="341">
        <v>330</v>
      </c>
      <c r="F41" s="341">
        <v>330</v>
      </c>
      <c r="G41" s="341">
        <v>330</v>
      </c>
      <c r="H41" s="341">
        <v>340</v>
      </c>
      <c r="I41" s="576">
        <v>340</v>
      </c>
    </row>
    <row r="42" spans="1:9" ht="17.25">
      <c r="A42" s="679"/>
      <c r="B42" s="447" t="s">
        <v>1582</v>
      </c>
      <c r="C42" s="453" t="s">
        <v>1594</v>
      </c>
      <c r="D42" s="341">
        <v>825</v>
      </c>
      <c r="E42" s="341">
        <v>825</v>
      </c>
      <c r="F42" s="341">
        <v>825</v>
      </c>
      <c r="G42" s="341">
        <v>825</v>
      </c>
      <c r="H42" s="341">
        <v>850</v>
      </c>
      <c r="I42" s="576">
        <v>850</v>
      </c>
    </row>
    <row r="43" spans="1:9" ht="17.25">
      <c r="A43" s="680"/>
      <c r="B43" s="447" t="str">
        <f>B41</f>
        <v xml:space="preserve">       cgnf]ड</v>
      </c>
      <c r="C43" s="453" t="s">
        <v>1594</v>
      </c>
      <c r="D43" s="341">
        <v>510</v>
      </c>
      <c r="E43" s="341">
        <v>510</v>
      </c>
      <c r="F43" s="341">
        <v>510</v>
      </c>
      <c r="G43" s="341">
        <v>510</v>
      </c>
      <c r="H43" s="341">
        <v>530</v>
      </c>
      <c r="I43" s="576">
        <v>530</v>
      </c>
    </row>
    <row r="44" spans="1:9" ht="17.25">
      <c r="A44" s="678">
        <f>A39+1</f>
        <v>6</v>
      </c>
      <c r="B44" s="447" t="s">
        <v>1583</v>
      </c>
      <c r="C44" s="453"/>
      <c r="D44" s="341"/>
      <c r="E44" s="341"/>
      <c r="F44" s="341"/>
      <c r="G44" s="341"/>
      <c r="H44" s="341"/>
      <c r="I44" s="576"/>
    </row>
    <row r="45" spans="1:9" ht="28.5">
      <c r="A45" s="679"/>
      <c r="B45" s="447" t="str">
        <f>B40</f>
        <v>ट्रofSट/afट nf]ड</v>
      </c>
      <c r="C45" s="453" t="s">
        <v>1593</v>
      </c>
      <c r="D45" s="341">
        <v>700</v>
      </c>
      <c r="E45" s="341">
        <v>700</v>
      </c>
      <c r="F45" s="341">
        <v>700</v>
      </c>
      <c r="G45" s="341">
        <v>700</v>
      </c>
      <c r="H45" s="341">
        <v>730</v>
      </c>
      <c r="I45" s="576">
        <v>730</v>
      </c>
    </row>
    <row r="46" spans="1:9" ht="28.5">
      <c r="A46" s="679"/>
      <c r="B46" s="447" t="str">
        <f>B41</f>
        <v xml:space="preserve">       cgnf]ड</v>
      </c>
      <c r="C46" s="453" t="s">
        <v>1593</v>
      </c>
      <c r="D46" s="341">
        <v>380</v>
      </c>
      <c r="E46" s="341">
        <v>380</v>
      </c>
      <c r="F46" s="341">
        <v>380</v>
      </c>
      <c r="G46" s="341">
        <v>380</v>
      </c>
      <c r="H46" s="341">
        <v>400</v>
      </c>
      <c r="I46" s="576">
        <v>400</v>
      </c>
    </row>
    <row r="47" spans="1:9" ht="17.25">
      <c r="A47" s="679"/>
      <c r="B47" s="447" t="str">
        <f>B42</f>
        <v>ट्रsafट   nf]ड</v>
      </c>
      <c r="C47" s="453" t="s">
        <v>1594</v>
      </c>
      <c r="D47" s="341">
        <v>1400</v>
      </c>
      <c r="E47" s="341">
        <v>1400</v>
      </c>
      <c r="F47" s="341">
        <v>1400</v>
      </c>
      <c r="G47" s="341">
        <v>1400</v>
      </c>
      <c r="H47" s="341">
        <v>1450</v>
      </c>
      <c r="I47" s="576">
        <v>1450</v>
      </c>
    </row>
    <row r="48" spans="1:9" ht="17.25">
      <c r="A48" s="680"/>
      <c r="B48" s="447" t="str">
        <f>B43</f>
        <v xml:space="preserve">       cgnf]ड</v>
      </c>
      <c r="C48" s="453" t="s">
        <v>1594</v>
      </c>
      <c r="D48" s="341">
        <v>760</v>
      </c>
      <c r="E48" s="341">
        <v>760</v>
      </c>
      <c r="F48" s="341">
        <v>760</v>
      </c>
      <c r="G48" s="341">
        <v>760</v>
      </c>
      <c r="H48" s="341">
        <v>800</v>
      </c>
      <c r="I48" s="576">
        <v>800</v>
      </c>
    </row>
    <row r="49" spans="1:9" ht="17.25">
      <c r="A49" s="340">
        <f>A44+1</f>
        <v>7</v>
      </c>
      <c r="B49" s="447" t="str">
        <f>B44</f>
        <v>lu§L nufot cGo lgdf{ण ;fdu|L nf]ड cgnf]ड ug{"kbf{</v>
      </c>
      <c r="C49" s="453" t="s">
        <v>1595</v>
      </c>
      <c r="D49" s="341"/>
      <c r="E49" s="341"/>
      <c r="F49" s="398"/>
      <c r="G49" s="398"/>
      <c r="H49" s="398"/>
      <c r="I49" s="398"/>
    </row>
    <row r="50" spans="1:9" ht="17.25">
      <c r="A50" s="678">
        <f>A49+1</f>
        <v>8</v>
      </c>
      <c r="B50" s="447" t="s">
        <v>1584</v>
      </c>
      <c r="C50" s="453"/>
      <c r="D50" s="399"/>
      <c r="E50" s="399"/>
      <c r="F50" s="398"/>
      <c r="G50" s="398"/>
      <c r="H50" s="398"/>
      <c r="I50" s="398"/>
    </row>
    <row r="51" spans="1:9" ht="18" customHeight="1">
      <c r="A51" s="679"/>
      <c r="B51" s="447" t="s">
        <v>1585</v>
      </c>
      <c r="C51" s="453"/>
      <c r="D51" s="675" t="s">
        <v>317</v>
      </c>
      <c r="E51" s="675"/>
      <c r="F51" s="675"/>
      <c r="G51" s="675"/>
      <c r="H51" s="675"/>
      <c r="I51" s="675"/>
    </row>
    <row r="52" spans="1:9" ht="18" customHeight="1">
      <c r="A52" s="679"/>
      <c r="B52" s="447" t="s">
        <v>1586</v>
      </c>
      <c r="C52" s="453"/>
      <c r="D52" s="675" t="s">
        <v>1394</v>
      </c>
      <c r="E52" s="675"/>
      <c r="F52" s="675"/>
      <c r="G52" s="675"/>
      <c r="H52" s="675"/>
      <c r="I52" s="675"/>
    </row>
    <row r="53" spans="1:9" ht="18" customHeight="1">
      <c r="A53" s="679"/>
      <c r="B53" s="447" t="s">
        <v>1587</v>
      </c>
      <c r="C53" s="453"/>
      <c r="D53" s="675" t="s">
        <v>1395</v>
      </c>
      <c r="E53" s="675"/>
      <c r="F53" s="675"/>
      <c r="G53" s="675"/>
      <c r="H53" s="675"/>
      <c r="I53" s="675"/>
    </row>
    <row r="54" spans="1:9" ht="37.5" customHeight="1">
      <c r="A54" s="680"/>
      <c r="B54" s="154" t="s">
        <v>1588</v>
      </c>
      <c r="C54" s="158"/>
      <c r="D54" s="676" t="s">
        <v>2084</v>
      </c>
      <c r="E54" s="676"/>
      <c r="F54" s="676"/>
      <c r="G54" s="676"/>
      <c r="H54" s="676"/>
      <c r="I54" s="676"/>
    </row>
    <row r="55" spans="1:9" ht="18">
      <c r="A55" s="678">
        <f>A50+1</f>
        <v>9</v>
      </c>
      <c r="B55" s="153" t="s">
        <v>528</v>
      </c>
      <c r="C55" s="158"/>
      <c r="D55" s="341"/>
      <c r="E55" s="341"/>
      <c r="F55" s="398"/>
      <c r="G55" s="398"/>
      <c r="H55" s="398"/>
      <c r="I55" s="398"/>
    </row>
    <row r="56" spans="1:9" ht="18">
      <c r="A56" s="679"/>
      <c r="B56" s="154" t="s">
        <v>529</v>
      </c>
      <c r="C56" s="158" t="s">
        <v>530</v>
      </c>
      <c r="D56" s="341">
        <v>45</v>
      </c>
      <c r="E56" s="341">
        <v>45</v>
      </c>
      <c r="F56" s="341">
        <v>45</v>
      </c>
      <c r="G56" s="341">
        <v>45</v>
      </c>
      <c r="H56" s="341">
        <v>47</v>
      </c>
      <c r="I56" s="576">
        <v>47</v>
      </c>
    </row>
    <row r="57" spans="1:9" ht="18.75">
      <c r="A57" s="679"/>
      <c r="B57" s="497" t="s">
        <v>1589</v>
      </c>
      <c r="C57" s="158" t="s">
        <v>530</v>
      </c>
      <c r="D57" s="341">
        <v>45</v>
      </c>
      <c r="E57" s="341">
        <v>45</v>
      </c>
      <c r="F57" s="341">
        <v>45</v>
      </c>
      <c r="G57" s="341">
        <v>45</v>
      </c>
      <c r="H57" s="341">
        <v>47</v>
      </c>
      <c r="I57" s="576">
        <v>47</v>
      </c>
    </row>
    <row r="58" spans="1:9" ht="18.75">
      <c r="A58" s="679"/>
      <c r="B58" s="497" t="s">
        <v>1590</v>
      </c>
      <c r="C58" s="158" t="s">
        <v>530</v>
      </c>
      <c r="D58" s="341">
        <v>35</v>
      </c>
      <c r="E58" s="341">
        <v>35</v>
      </c>
      <c r="F58" s="341">
        <v>35</v>
      </c>
      <c r="G58" s="341">
        <v>35</v>
      </c>
      <c r="H58" s="341">
        <v>37</v>
      </c>
      <c r="I58" s="576">
        <v>37</v>
      </c>
    </row>
    <row r="59" spans="1:9" ht="18">
      <c r="A59" s="679"/>
      <c r="B59" s="154" t="s">
        <v>531</v>
      </c>
      <c r="C59" s="158" t="s">
        <v>530</v>
      </c>
      <c r="D59" s="341">
        <v>25</v>
      </c>
      <c r="E59" s="341">
        <v>25</v>
      </c>
      <c r="F59" s="341">
        <v>25</v>
      </c>
      <c r="G59" s="341">
        <v>25</v>
      </c>
      <c r="H59" s="341">
        <v>27</v>
      </c>
      <c r="I59" s="576">
        <v>27</v>
      </c>
    </row>
    <row r="60" spans="1:9" ht="18">
      <c r="A60" s="679"/>
      <c r="B60" s="154" t="s">
        <v>532</v>
      </c>
      <c r="C60" s="158" t="s">
        <v>435</v>
      </c>
      <c r="D60" s="341">
        <v>165</v>
      </c>
      <c r="E60" s="341">
        <v>165</v>
      </c>
      <c r="F60" s="341">
        <v>165</v>
      </c>
      <c r="G60" s="341">
        <v>165</v>
      </c>
      <c r="H60" s="341">
        <v>170</v>
      </c>
      <c r="I60" s="576">
        <v>170</v>
      </c>
    </row>
    <row r="61" spans="1:9" ht="18">
      <c r="A61" s="679"/>
      <c r="B61" s="154" t="s">
        <v>533</v>
      </c>
      <c r="C61" s="158" t="s">
        <v>435</v>
      </c>
      <c r="D61" s="341">
        <v>55</v>
      </c>
      <c r="E61" s="341">
        <v>55</v>
      </c>
      <c r="F61" s="341">
        <v>55</v>
      </c>
      <c r="G61" s="341">
        <v>55</v>
      </c>
      <c r="H61" s="341">
        <v>58</v>
      </c>
      <c r="I61" s="576">
        <v>58</v>
      </c>
    </row>
    <row r="62" spans="1:9" ht="18">
      <c r="A62" s="679"/>
      <c r="B62" s="154" t="s">
        <v>534</v>
      </c>
      <c r="C62" s="158" t="s">
        <v>435</v>
      </c>
      <c r="D62" s="341">
        <v>55</v>
      </c>
      <c r="E62" s="341">
        <v>55</v>
      </c>
      <c r="F62" s="341">
        <v>55</v>
      </c>
      <c r="G62" s="341">
        <v>55</v>
      </c>
      <c r="H62" s="341">
        <v>58</v>
      </c>
      <c r="I62" s="576">
        <v>58</v>
      </c>
    </row>
    <row r="63" spans="1:9" ht="18">
      <c r="A63" s="679"/>
      <c r="B63" s="154" t="s">
        <v>535</v>
      </c>
      <c r="C63" s="158" t="s">
        <v>530</v>
      </c>
      <c r="D63" s="341">
        <v>440</v>
      </c>
      <c r="E63" s="341">
        <v>440</v>
      </c>
      <c r="F63" s="341">
        <v>440</v>
      </c>
      <c r="G63" s="341">
        <v>440</v>
      </c>
      <c r="H63" s="341">
        <v>460</v>
      </c>
      <c r="I63" s="576">
        <v>460</v>
      </c>
    </row>
    <row r="64" spans="1:9" ht="36">
      <c r="A64" s="679"/>
      <c r="B64" s="154" t="s">
        <v>536</v>
      </c>
      <c r="C64" s="158" t="s">
        <v>540</v>
      </c>
      <c r="D64" s="341">
        <v>135</v>
      </c>
      <c r="E64" s="341">
        <v>135</v>
      </c>
      <c r="F64" s="341">
        <v>135</v>
      </c>
      <c r="G64" s="341">
        <v>135</v>
      </c>
      <c r="H64" s="341">
        <v>140</v>
      </c>
      <c r="I64" s="576">
        <v>140</v>
      </c>
    </row>
    <row r="65" spans="1:9" ht="36">
      <c r="A65" s="679"/>
      <c r="B65" s="154" t="s">
        <v>537</v>
      </c>
      <c r="C65" s="158" t="s">
        <v>541</v>
      </c>
      <c r="D65" s="341">
        <v>220</v>
      </c>
      <c r="E65" s="341">
        <v>220</v>
      </c>
      <c r="F65" s="341">
        <v>220</v>
      </c>
      <c r="G65" s="341">
        <v>220</v>
      </c>
      <c r="H65" s="341">
        <v>230</v>
      </c>
      <c r="I65" s="576">
        <v>230</v>
      </c>
    </row>
    <row r="66" spans="1:9" ht="36">
      <c r="A66" s="679"/>
      <c r="B66" s="154" t="s">
        <v>538</v>
      </c>
      <c r="C66" s="158" t="s">
        <v>541</v>
      </c>
      <c r="D66" s="341">
        <v>220</v>
      </c>
      <c r="E66" s="341">
        <v>220</v>
      </c>
      <c r="F66" s="341">
        <v>220</v>
      </c>
      <c r="G66" s="341">
        <v>220</v>
      </c>
      <c r="H66" s="341">
        <v>230</v>
      </c>
      <c r="I66" s="576">
        <v>230</v>
      </c>
    </row>
    <row r="67" spans="1:9" ht="36">
      <c r="A67" s="679"/>
      <c r="B67" s="154" t="s">
        <v>539</v>
      </c>
      <c r="C67" s="158" t="s">
        <v>541</v>
      </c>
      <c r="D67" s="341">
        <v>220</v>
      </c>
      <c r="E67" s="341">
        <v>220</v>
      </c>
      <c r="F67" s="341">
        <v>220</v>
      </c>
      <c r="G67" s="341">
        <v>220</v>
      </c>
      <c r="H67" s="341">
        <v>230</v>
      </c>
      <c r="I67" s="576">
        <v>230</v>
      </c>
    </row>
    <row r="68" spans="1:9" ht="29.25" customHeight="1">
      <c r="A68" s="680"/>
      <c r="B68" s="155" t="s">
        <v>542</v>
      </c>
      <c r="C68" s="158"/>
      <c r="D68" s="341"/>
      <c r="E68" s="341"/>
      <c r="F68" s="341"/>
      <c r="G68" s="341"/>
      <c r="H68" s="341"/>
      <c r="I68" s="576"/>
    </row>
    <row r="69" spans="1:9" ht="29.25" customHeight="1">
      <c r="A69" s="435"/>
      <c r="B69" s="554" t="s">
        <v>1992</v>
      </c>
      <c r="C69" s="158"/>
      <c r="D69" s="341"/>
      <c r="E69" s="341"/>
      <c r="F69" s="341"/>
      <c r="G69" s="341"/>
      <c r="H69" s="341"/>
      <c r="I69" s="576"/>
    </row>
    <row r="70" spans="1:9" ht="29.25" customHeight="1">
      <c r="A70" s="435"/>
      <c r="B70" s="155" t="s">
        <v>1993</v>
      </c>
      <c r="C70" s="158" t="s">
        <v>1994</v>
      </c>
      <c r="D70" s="341"/>
      <c r="E70" s="341"/>
      <c r="F70" s="341"/>
      <c r="G70" s="341"/>
      <c r="H70" s="341">
        <v>420</v>
      </c>
      <c r="I70" s="341">
        <v>420</v>
      </c>
    </row>
    <row r="71" spans="1:9" ht="29.25" customHeight="1">
      <c r="A71" s="435"/>
      <c r="B71" s="155" t="s">
        <v>1995</v>
      </c>
      <c r="C71" s="158" t="s">
        <v>1994</v>
      </c>
      <c r="D71" s="341"/>
      <c r="E71" s="341"/>
      <c r="F71" s="341"/>
      <c r="G71" s="341"/>
      <c r="H71" s="341">
        <v>370</v>
      </c>
      <c r="I71" s="341">
        <v>370</v>
      </c>
    </row>
    <row r="72" spans="1:9" ht="29.25" customHeight="1">
      <c r="A72" s="435"/>
      <c r="B72" s="155" t="s">
        <v>1996</v>
      </c>
      <c r="C72" s="158" t="s">
        <v>1997</v>
      </c>
      <c r="D72" s="341"/>
      <c r="E72" s="341"/>
      <c r="F72" s="341"/>
      <c r="G72" s="341"/>
      <c r="H72" s="341">
        <v>10</v>
      </c>
      <c r="I72" s="341">
        <v>10</v>
      </c>
    </row>
    <row r="73" spans="1:9" ht="17.25">
      <c r="A73" s="678">
        <f>A55+1</f>
        <v>10</v>
      </c>
      <c r="B73" s="446" t="s">
        <v>310</v>
      </c>
      <c r="C73" s="453"/>
      <c r="D73" s="341"/>
      <c r="E73" s="341"/>
      <c r="F73" s="341"/>
      <c r="G73" s="341"/>
      <c r="H73" s="341"/>
      <c r="I73" s="576"/>
    </row>
    <row r="74" spans="1:9" ht="18">
      <c r="A74" s="679"/>
      <c r="B74" s="447" t="s">
        <v>1597</v>
      </c>
      <c r="C74" s="453" t="s">
        <v>550</v>
      </c>
      <c r="D74" s="341">
        <v>22</v>
      </c>
      <c r="E74" s="341">
        <v>22</v>
      </c>
      <c r="F74" s="341">
        <v>22</v>
      </c>
      <c r="G74" s="341">
        <v>22</v>
      </c>
      <c r="H74" s="341">
        <v>23</v>
      </c>
      <c r="I74" s="576">
        <v>23</v>
      </c>
    </row>
    <row r="75" spans="1:9" ht="17.25">
      <c r="A75" s="679"/>
      <c r="B75" s="447" t="s">
        <v>1596</v>
      </c>
      <c r="C75" s="453" t="s">
        <v>312</v>
      </c>
      <c r="D75" s="341">
        <v>20</v>
      </c>
      <c r="E75" s="341">
        <v>20</v>
      </c>
      <c r="F75" s="341">
        <v>20</v>
      </c>
      <c r="G75" s="341">
        <v>20</v>
      </c>
      <c r="H75" s="341">
        <v>21</v>
      </c>
      <c r="I75" s="576">
        <v>21</v>
      </c>
    </row>
    <row r="76" spans="1:9" ht="17.25">
      <c r="A76" s="679"/>
      <c r="B76" s="447" t="s">
        <v>1598</v>
      </c>
      <c r="C76" s="453" t="s">
        <v>312</v>
      </c>
      <c r="D76" s="341">
        <v>2.5</v>
      </c>
      <c r="E76" s="341">
        <v>2.5</v>
      </c>
      <c r="F76" s="341">
        <v>2.5</v>
      </c>
      <c r="G76" s="341">
        <v>2.5</v>
      </c>
      <c r="H76" s="341">
        <v>2.7</v>
      </c>
      <c r="I76" s="576">
        <v>2.7</v>
      </c>
    </row>
    <row r="77" spans="1:9" ht="17.25">
      <c r="A77" s="679"/>
      <c r="B77" s="447" t="s">
        <v>311</v>
      </c>
      <c r="C77" s="453" t="s">
        <v>312</v>
      </c>
      <c r="D77" s="341">
        <v>4.5</v>
      </c>
      <c r="E77" s="341">
        <v>4.5</v>
      </c>
      <c r="F77" s="341">
        <v>4.5</v>
      </c>
      <c r="G77" s="341">
        <v>4.5</v>
      </c>
      <c r="H77" s="341">
        <v>4.7</v>
      </c>
      <c r="I77" s="576">
        <v>4.7</v>
      </c>
    </row>
    <row r="78" spans="1:9" ht="17.25">
      <c r="A78" s="679"/>
      <c r="B78" s="447" t="s">
        <v>1599</v>
      </c>
      <c r="C78" s="453" t="s">
        <v>312</v>
      </c>
      <c r="D78" s="341">
        <v>20</v>
      </c>
      <c r="E78" s="341">
        <v>20</v>
      </c>
      <c r="F78" s="341">
        <v>20</v>
      </c>
      <c r="G78" s="341">
        <v>20</v>
      </c>
      <c r="H78" s="341">
        <v>21</v>
      </c>
      <c r="I78" s="576">
        <v>21</v>
      </c>
    </row>
    <row r="79" spans="1:9" ht="17.25">
      <c r="A79" s="679"/>
      <c r="B79" s="447" t="s">
        <v>1600</v>
      </c>
      <c r="C79" s="453" t="s">
        <v>312</v>
      </c>
      <c r="D79" s="341">
        <v>20</v>
      </c>
      <c r="E79" s="341">
        <v>20</v>
      </c>
      <c r="F79" s="341">
        <v>20</v>
      </c>
      <c r="G79" s="341">
        <v>20</v>
      </c>
      <c r="H79" s="341">
        <v>21</v>
      </c>
      <c r="I79" s="576">
        <v>21</v>
      </c>
    </row>
    <row r="80" spans="1:9" ht="17.25">
      <c r="A80" s="679"/>
      <c r="B80" s="447" t="s">
        <v>1601</v>
      </c>
      <c r="C80" s="453" t="s">
        <v>312</v>
      </c>
      <c r="D80" s="341">
        <v>6</v>
      </c>
      <c r="E80" s="341">
        <v>6</v>
      </c>
      <c r="F80" s="341">
        <v>6</v>
      </c>
      <c r="G80" s="341">
        <v>6</v>
      </c>
      <c r="H80" s="341">
        <v>6.4</v>
      </c>
      <c r="I80" s="576">
        <v>6.4</v>
      </c>
    </row>
    <row r="81" spans="1:9" ht="17.25">
      <c r="A81" s="679"/>
      <c r="B81" s="447" t="s">
        <v>1602</v>
      </c>
      <c r="C81" s="453" t="s">
        <v>312</v>
      </c>
      <c r="D81" s="341">
        <v>9</v>
      </c>
      <c r="E81" s="341">
        <v>9</v>
      </c>
      <c r="F81" s="341">
        <v>9</v>
      </c>
      <c r="G81" s="341">
        <v>9</v>
      </c>
      <c r="H81" s="341">
        <v>9.5</v>
      </c>
      <c r="I81" s="576">
        <v>9.5</v>
      </c>
    </row>
    <row r="82" spans="1:9" ht="17.25">
      <c r="A82" s="679"/>
      <c r="B82" s="446" t="s">
        <v>1603</v>
      </c>
      <c r="C82" s="453"/>
      <c r="D82" s="341"/>
      <c r="E82" s="341"/>
      <c r="F82" s="341"/>
      <c r="G82" s="341"/>
      <c r="H82" s="341"/>
      <c r="I82" s="576"/>
    </row>
    <row r="83" spans="1:9" ht="17.25">
      <c r="A83" s="679"/>
      <c r="B83" s="447" t="s">
        <v>1604</v>
      </c>
      <c r="C83" s="453" t="s">
        <v>312</v>
      </c>
      <c r="D83" s="341">
        <v>35</v>
      </c>
      <c r="E83" s="341">
        <v>35</v>
      </c>
      <c r="F83" s="341">
        <v>35</v>
      </c>
      <c r="G83" s="341">
        <v>35</v>
      </c>
      <c r="H83" s="341">
        <v>36</v>
      </c>
      <c r="I83" s="576">
        <v>36</v>
      </c>
    </row>
    <row r="84" spans="1:9" ht="17.25">
      <c r="A84" s="679"/>
      <c r="B84" s="447" t="s">
        <v>1605</v>
      </c>
      <c r="C84" s="453" t="s">
        <v>312</v>
      </c>
      <c r="D84" s="341">
        <v>35</v>
      </c>
      <c r="E84" s="341">
        <v>35</v>
      </c>
      <c r="F84" s="341">
        <v>35</v>
      </c>
      <c r="G84" s="341">
        <v>35</v>
      </c>
      <c r="H84" s="341">
        <v>36</v>
      </c>
      <c r="I84" s="576">
        <v>36</v>
      </c>
    </row>
    <row r="85" spans="1:9" ht="17.25">
      <c r="A85" s="679"/>
      <c r="B85" s="447" t="s">
        <v>1606</v>
      </c>
      <c r="C85" s="453" t="s">
        <v>312</v>
      </c>
      <c r="D85" s="341">
        <v>40</v>
      </c>
      <c r="E85" s="341">
        <v>40</v>
      </c>
      <c r="F85" s="341">
        <v>40</v>
      </c>
      <c r="G85" s="341">
        <v>40</v>
      </c>
      <c r="H85" s="341">
        <v>42</v>
      </c>
      <c r="I85" s="576">
        <v>42</v>
      </c>
    </row>
    <row r="86" spans="1:9" ht="17.25">
      <c r="A86" s="679"/>
      <c r="B86" s="447" t="s">
        <v>1607</v>
      </c>
      <c r="C86" s="453" t="s">
        <v>312</v>
      </c>
      <c r="D86" s="341">
        <v>40</v>
      </c>
      <c r="E86" s="341">
        <v>40</v>
      </c>
      <c r="F86" s="341">
        <v>40</v>
      </c>
      <c r="G86" s="341">
        <v>40</v>
      </c>
      <c r="H86" s="341">
        <v>42</v>
      </c>
      <c r="I86" s="576">
        <v>42</v>
      </c>
    </row>
    <row r="87" spans="1:9" ht="23.25">
      <c r="A87" s="679"/>
      <c r="B87" s="447" t="s">
        <v>1608</v>
      </c>
      <c r="C87" s="453" t="s">
        <v>312</v>
      </c>
      <c r="D87" s="341">
        <v>45</v>
      </c>
      <c r="E87" s="341">
        <v>45</v>
      </c>
      <c r="F87" s="341">
        <v>45</v>
      </c>
      <c r="G87" s="341">
        <v>45</v>
      </c>
      <c r="H87" s="341">
        <v>47</v>
      </c>
      <c r="I87" s="576">
        <v>47</v>
      </c>
    </row>
    <row r="88" spans="1:9" ht="17.25">
      <c r="A88" s="679"/>
      <c r="B88" s="447" t="s">
        <v>1609</v>
      </c>
      <c r="C88" s="453" t="s">
        <v>312</v>
      </c>
      <c r="D88" s="341">
        <v>45</v>
      </c>
      <c r="E88" s="341">
        <v>45</v>
      </c>
      <c r="F88" s="341">
        <v>45</v>
      </c>
      <c r="G88" s="341">
        <v>45</v>
      </c>
      <c r="H88" s="341">
        <v>47</v>
      </c>
      <c r="I88" s="576">
        <v>47</v>
      </c>
    </row>
    <row r="89" spans="1:9" ht="17.25">
      <c r="A89" s="679"/>
      <c r="B89" s="447" t="s">
        <v>1610</v>
      </c>
      <c r="C89" s="453" t="s">
        <v>313</v>
      </c>
      <c r="D89" s="341">
        <v>2800</v>
      </c>
      <c r="E89" s="341">
        <v>2800</v>
      </c>
      <c r="F89" s="341">
        <v>2800</v>
      </c>
      <c r="G89" s="341">
        <v>2800</v>
      </c>
      <c r="H89" s="341">
        <v>2900</v>
      </c>
      <c r="I89" s="576">
        <v>2900</v>
      </c>
    </row>
    <row r="90" spans="1:9" ht="17.25">
      <c r="A90" s="679"/>
      <c r="B90" s="447" t="s">
        <v>1611</v>
      </c>
      <c r="C90" s="453" t="s">
        <v>313</v>
      </c>
      <c r="D90" s="341">
        <v>1800</v>
      </c>
      <c r="E90" s="341">
        <v>1800</v>
      </c>
      <c r="F90" s="341">
        <v>1800</v>
      </c>
      <c r="G90" s="341">
        <v>1800</v>
      </c>
      <c r="H90" s="341">
        <v>1900</v>
      </c>
      <c r="I90" s="576">
        <v>1900</v>
      </c>
    </row>
    <row r="91" spans="1:9" ht="17.25">
      <c r="A91" s="679"/>
      <c r="B91" s="447" t="s">
        <v>1612</v>
      </c>
      <c r="C91" s="453" t="s">
        <v>313</v>
      </c>
      <c r="D91" s="341">
        <v>1600</v>
      </c>
      <c r="E91" s="341">
        <v>1600</v>
      </c>
      <c r="F91" s="341">
        <v>1600</v>
      </c>
      <c r="G91" s="341">
        <v>1600</v>
      </c>
      <c r="H91" s="341">
        <v>1680</v>
      </c>
      <c r="I91" s="576">
        <v>1680</v>
      </c>
    </row>
    <row r="92" spans="1:9" ht="17.25">
      <c r="A92" s="679"/>
      <c r="B92" s="447" t="s">
        <v>1613</v>
      </c>
      <c r="C92" s="453" t="s">
        <v>313</v>
      </c>
      <c r="D92" s="341">
        <v>800</v>
      </c>
      <c r="E92" s="341">
        <v>800</v>
      </c>
      <c r="F92" s="341">
        <v>800</v>
      </c>
      <c r="G92" s="341">
        <v>800</v>
      </c>
      <c r="H92" s="341">
        <v>850</v>
      </c>
      <c r="I92" s="576">
        <v>850</v>
      </c>
    </row>
    <row r="93" spans="1:9" ht="17.25">
      <c r="A93" s="679"/>
      <c r="B93" s="447" t="s">
        <v>1614</v>
      </c>
      <c r="C93" s="453" t="s">
        <v>313</v>
      </c>
      <c r="D93" s="341">
        <v>1200</v>
      </c>
      <c r="E93" s="341">
        <v>1200</v>
      </c>
      <c r="F93" s="341">
        <v>1200</v>
      </c>
      <c r="G93" s="341">
        <v>1200</v>
      </c>
      <c r="H93" s="341">
        <v>1250</v>
      </c>
      <c r="I93" s="576">
        <v>1250</v>
      </c>
    </row>
    <row r="94" spans="1:9" ht="17.25">
      <c r="A94" s="679"/>
      <c r="B94" s="446" t="s">
        <v>2083</v>
      </c>
      <c r="C94" s="453"/>
      <c r="D94" s="341"/>
      <c r="E94" s="341"/>
      <c r="F94" s="341"/>
      <c r="G94" s="341"/>
      <c r="H94" s="341"/>
      <c r="I94" s="576"/>
    </row>
    <row r="95" spans="1:9" ht="17.25">
      <c r="A95" s="679"/>
      <c r="B95" s="447" t="s">
        <v>1604</v>
      </c>
      <c r="C95" s="453" t="s">
        <v>313</v>
      </c>
      <c r="D95" s="341">
        <v>3000</v>
      </c>
      <c r="E95" s="341">
        <v>3000</v>
      </c>
      <c r="F95" s="341">
        <v>3000</v>
      </c>
      <c r="G95" s="341">
        <v>3000</v>
      </c>
      <c r="H95" s="341">
        <v>3100</v>
      </c>
      <c r="I95" s="576">
        <v>3100</v>
      </c>
    </row>
    <row r="96" spans="1:9" ht="17.25">
      <c r="A96" s="679"/>
      <c r="B96" s="447" t="s">
        <v>1605</v>
      </c>
      <c r="C96" s="453" t="s">
        <v>313</v>
      </c>
      <c r="D96" s="341">
        <v>3400</v>
      </c>
      <c r="E96" s="341">
        <v>3400</v>
      </c>
      <c r="F96" s="341">
        <v>3400</v>
      </c>
      <c r="G96" s="341">
        <v>3400</v>
      </c>
      <c r="H96" s="341">
        <v>3500</v>
      </c>
      <c r="I96" s="576">
        <v>3500</v>
      </c>
    </row>
    <row r="97" spans="1:9" ht="17.25">
      <c r="A97" s="679"/>
      <c r="B97" s="447" t="s">
        <v>1606</v>
      </c>
      <c r="C97" s="453" t="s">
        <v>313</v>
      </c>
      <c r="D97" s="341">
        <v>3500</v>
      </c>
      <c r="E97" s="341">
        <v>3500</v>
      </c>
      <c r="F97" s="341">
        <v>3500</v>
      </c>
      <c r="G97" s="341">
        <v>3500</v>
      </c>
      <c r="H97" s="341">
        <v>3650</v>
      </c>
      <c r="I97" s="576">
        <v>3650</v>
      </c>
    </row>
    <row r="98" spans="1:9" ht="17.25">
      <c r="A98" s="679"/>
      <c r="B98" s="447" t="s">
        <v>1607</v>
      </c>
      <c r="C98" s="453" t="s">
        <v>313</v>
      </c>
      <c r="D98" s="341">
        <v>3600</v>
      </c>
      <c r="E98" s="341">
        <v>3600</v>
      </c>
      <c r="F98" s="341">
        <v>3600</v>
      </c>
      <c r="G98" s="341">
        <v>3600</v>
      </c>
      <c r="H98" s="341">
        <v>3750</v>
      </c>
      <c r="I98" s="576">
        <v>3750</v>
      </c>
    </row>
    <row r="99" spans="1:9" ht="23.25">
      <c r="A99" s="679"/>
      <c r="B99" s="447" t="s">
        <v>1608</v>
      </c>
      <c r="C99" s="453" t="s">
        <v>313</v>
      </c>
      <c r="D99" s="341">
        <v>3700</v>
      </c>
      <c r="E99" s="341">
        <v>3700</v>
      </c>
      <c r="F99" s="341">
        <v>3700</v>
      </c>
      <c r="G99" s="341">
        <v>3700</v>
      </c>
      <c r="H99" s="341">
        <v>3850</v>
      </c>
      <c r="I99" s="576">
        <v>3850</v>
      </c>
    </row>
    <row r="100" spans="1:9" ht="17.25">
      <c r="A100" s="680"/>
      <c r="B100" s="447" t="s">
        <v>1609</v>
      </c>
      <c r="C100" s="453" t="s">
        <v>313</v>
      </c>
      <c r="D100" s="341">
        <v>4000</v>
      </c>
      <c r="E100" s="341">
        <v>4000</v>
      </c>
      <c r="F100" s="341">
        <v>4000</v>
      </c>
      <c r="G100" s="341">
        <v>4000</v>
      </c>
      <c r="H100" s="341">
        <v>4200</v>
      </c>
      <c r="I100" s="576">
        <v>4200</v>
      </c>
    </row>
    <row r="101" spans="1:9" ht="14.65" customHeight="1">
      <c r="A101" s="344"/>
      <c r="B101" s="677" t="s">
        <v>1396</v>
      </c>
      <c r="C101" s="677"/>
      <c r="D101" s="677"/>
      <c r="E101" s="677"/>
      <c r="F101" s="677"/>
      <c r="G101" s="677"/>
      <c r="H101" s="677"/>
      <c r="I101" s="677"/>
    </row>
    <row r="102" spans="1:9" ht="17.25" customHeight="1">
      <c r="A102" s="344"/>
      <c r="C102" s="456"/>
      <c r="D102" s="345"/>
      <c r="E102" s="345"/>
    </row>
    <row r="103" spans="1:9" ht="15.75">
      <c r="A103" s="344"/>
      <c r="B103" s="456"/>
      <c r="C103" s="456"/>
      <c r="D103" s="345"/>
      <c r="E103" s="345"/>
    </row>
  </sheetData>
  <mergeCells count="15">
    <mergeCell ref="D52:I52"/>
    <mergeCell ref="D53:I53"/>
    <mergeCell ref="D54:I54"/>
    <mergeCell ref="B101:I101"/>
    <mergeCell ref="A1:H1"/>
    <mergeCell ref="A55:A68"/>
    <mergeCell ref="A4:A6"/>
    <mergeCell ref="A7:A9"/>
    <mergeCell ref="A30:A32"/>
    <mergeCell ref="A33:A36"/>
    <mergeCell ref="A39:A43"/>
    <mergeCell ref="A73:A100"/>
    <mergeCell ref="A44:A48"/>
    <mergeCell ref="A50:A54"/>
    <mergeCell ref="D51:I51"/>
  </mergeCells>
  <printOptions horizontalCentered="1"/>
  <pageMargins left="0.49803149600000002" right="0.44685039399999998" top="0.4" bottom="0.5" header="0.23622047244094499" footer="0.23622047244094499"/>
  <pageSetup paperSize="9" scale="68"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6"/>
  <sheetViews>
    <sheetView view="pageBreakPreview" zoomScale="91" zoomScaleSheetLayoutView="110" workbookViewId="0">
      <pane ySplit="2" topLeftCell="A21" activePane="bottomLeft" state="frozen"/>
      <selection activeCell="L86" sqref="L86"/>
      <selection pane="bottomLeft" sqref="A1:H28"/>
    </sheetView>
  </sheetViews>
  <sheetFormatPr defaultColWidth="9.140625" defaultRowHeight="12.75"/>
  <cols>
    <col min="1" max="1" width="4" style="112" customWidth="1"/>
    <col min="2" max="2" width="39.140625" style="157" customWidth="1"/>
    <col min="3" max="3" width="10.42578125" style="150" bestFit="1" customWidth="1"/>
    <col min="4" max="4" width="12.140625" style="194" customWidth="1"/>
    <col min="5" max="5" width="9.42578125" style="194" customWidth="1"/>
    <col min="6" max="8" width="11" style="106" bestFit="1" customWidth="1"/>
    <col min="9" max="9" width="9.85546875" style="106" bestFit="1" customWidth="1"/>
    <col min="10" max="10" width="11.28515625" style="106" bestFit="1" customWidth="1"/>
    <col min="11" max="11" width="13.7109375" style="106" bestFit="1" customWidth="1"/>
    <col min="12" max="16384" width="9.140625" style="106"/>
  </cols>
  <sheetData>
    <row r="1" spans="1:8" ht="23.25">
      <c r="A1" s="689" t="s">
        <v>1615</v>
      </c>
      <c r="B1" s="689"/>
      <c r="C1" s="689"/>
      <c r="D1" s="689"/>
      <c r="E1" s="689"/>
      <c r="F1" s="689"/>
      <c r="G1" s="689"/>
      <c r="H1" s="689"/>
    </row>
    <row r="2" spans="1:8" ht="49.5" customHeight="1">
      <c r="A2" s="455" t="s">
        <v>8</v>
      </c>
      <c r="B2" s="446" t="s">
        <v>45</v>
      </c>
      <c r="C2" s="455" t="s">
        <v>5</v>
      </c>
      <c r="D2" s="348" t="s">
        <v>1315</v>
      </c>
      <c r="E2" s="348" t="s">
        <v>1454</v>
      </c>
      <c r="F2" s="348" t="s">
        <v>1503</v>
      </c>
      <c r="G2" s="348" t="s">
        <v>1988</v>
      </c>
      <c r="H2" s="348" t="s">
        <v>2068</v>
      </c>
    </row>
    <row r="3" spans="1:8" ht="112.5">
      <c r="A3" s="498" t="s">
        <v>578</v>
      </c>
      <c r="B3" s="349" t="s">
        <v>1351</v>
      </c>
      <c r="C3" s="346"/>
      <c r="D3" s="347"/>
      <c r="E3" s="347"/>
      <c r="F3" s="398"/>
      <c r="G3" s="398"/>
      <c r="H3" s="398"/>
    </row>
    <row r="4" spans="1:8" ht="28.5">
      <c r="A4" s="384">
        <v>1</v>
      </c>
      <c r="B4" s="383" t="s">
        <v>1368</v>
      </c>
      <c r="C4" s="383" t="s">
        <v>1</v>
      </c>
      <c r="D4" s="350">
        <v>3618</v>
      </c>
      <c r="E4" s="350">
        <v>3618</v>
      </c>
      <c r="F4" s="682" t="s">
        <v>1527</v>
      </c>
      <c r="G4" s="682" t="s">
        <v>1527</v>
      </c>
      <c r="H4" s="682" t="s">
        <v>1527</v>
      </c>
    </row>
    <row r="5" spans="1:8" ht="28.5">
      <c r="A5" s="384">
        <v>2</v>
      </c>
      <c r="B5" s="383" t="s">
        <v>1352</v>
      </c>
      <c r="C5" s="383" t="s">
        <v>1</v>
      </c>
      <c r="D5" s="350">
        <v>1459</v>
      </c>
      <c r="E5" s="350">
        <v>1459</v>
      </c>
      <c r="F5" s="683"/>
      <c r="G5" s="683"/>
      <c r="H5" s="683"/>
    </row>
    <row r="6" spans="1:8" ht="28.5">
      <c r="A6" s="384">
        <f t="shared" ref="A6:A26" si="0">A5+1</f>
        <v>3</v>
      </c>
      <c r="B6" s="383" t="s">
        <v>1353</v>
      </c>
      <c r="C6" s="383" t="s">
        <v>1</v>
      </c>
      <c r="D6" s="350">
        <v>4377</v>
      </c>
      <c r="E6" s="350">
        <v>4377</v>
      </c>
      <c r="F6" s="683"/>
      <c r="G6" s="683"/>
      <c r="H6" s="683"/>
    </row>
    <row r="7" spans="1:8" ht="28.5">
      <c r="A7" s="384">
        <f t="shared" si="0"/>
        <v>4</v>
      </c>
      <c r="B7" s="383" t="s">
        <v>1355</v>
      </c>
      <c r="C7" s="383" t="s">
        <v>1</v>
      </c>
      <c r="D7" s="350">
        <v>858</v>
      </c>
      <c r="E7" s="350">
        <v>858</v>
      </c>
      <c r="F7" s="683"/>
      <c r="G7" s="683"/>
      <c r="H7" s="683"/>
    </row>
    <row r="8" spans="1:8" ht="28.5">
      <c r="A8" s="384">
        <f t="shared" si="0"/>
        <v>5</v>
      </c>
      <c r="B8" s="383" t="s">
        <v>1354</v>
      </c>
      <c r="C8" s="383" t="s">
        <v>1</v>
      </c>
      <c r="D8" s="350">
        <v>44</v>
      </c>
      <c r="E8" s="350">
        <v>44</v>
      </c>
      <c r="F8" s="683"/>
      <c r="G8" s="683"/>
      <c r="H8" s="683"/>
    </row>
    <row r="9" spans="1:8" ht="28.5">
      <c r="A9" s="384">
        <f t="shared" si="0"/>
        <v>6</v>
      </c>
      <c r="B9" s="383" t="s">
        <v>1356</v>
      </c>
      <c r="C9" s="383" t="s">
        <v>1</v>
      </c>
      <c r="D9" s="350">
        <v>1608</v>
      </c>
      <c r="E9" s="350">
        <v>1608</v>
      </c>
      <c r="F9" s="683"/>
      <c r="G9" s="683"/>
      <c r="H9" s="683"/>
    </row>
    <row r="10" spans="1:8" ht="28.5">
      <c r="A10" s="384">
        <f t="shared" si="0"/>
        <v>7</v>
      </c>
      <c r="B10" s="383" t="s">
        <v>1357</v>
      </c>
      <c r="C10" s="383" t="s">
        <v>1</v>
      </c>
      <c r="D10" s="350">
        <v>1704</v>
      </c>
      <c r="E10" s="350">
        <v>1704</v>
      </c>
      <c r="F10" s="683"/>
      <c r="G10" s="683"/>
      <c r="H10" s="683"/>
    </row>
    <row r="11" spans="1:8" ht="28.5">
      <c r="A11" s="384">
        <f t="shared" si="0"/>
        <v>8</v>
      </c>
      <c r="B11" s="383" t="s">
        <v>1358</v>
      </c>
      <c r="C11" s="383" t="s">
        <v>1</v>
      </c>
      <c r="D11" s="350">
        <v>3319</v>
      </c>
      <c r="E11" s="350">
        <v>3319</v>
      </c>
      <c r="F11" s="683"/>
      <c r="G11" s="683"/>
      <c r="H11" s="683"/>
    </row>
    <row r="12" spans="1:8" ht="28.5">
      <c r="A12" s="384">
        <f t="shared" si="0"/>
        <v>9</v>
      </c>
      <c r="B12" s="383" t="s">
        <v>1359</v>
      </c>
      <c r="C12" s="383" t="s">
        <v>1</v>
      </c>
      <c r="D12" s="350">
        <v>4444</v>
      </c>
      <c r="E12" s="350">
        <v>4444</v>
      </c>
      <c r="F12" s="683"/>
      <c r="G12" s="683"/>
      <c r="H12" s="683"/>
    </row>
    <row r="13" spans="1:8" ht="57">
      <c r="A13" s="384">
        <f t="shared" si="0"/>
        <v>10</v>
      </c>
      <c r="B13" s="383" t="s">
        <v>1360</v>
      </c>
      <c r="C13" s="383" t="s">
        <v>1</v>
      </c>
      <c r="D13" s="350">
        <v>1806</v>
      </c>
      <c r="E13" s="350">
        <v>1806</v>
      </c>
      <c r="F13" s="683"/>
      <c r="G13" s="683"/>
      <c r="H13" s="683"/>
    </row>
    <row r="14" spans="1:8" ht="57">
      <c r="A14" s="384">
        <f t="shared" si="0"/>
        <v>11</v>
      </c>
      <c r="B14" s="383" t="s">
        <v>2</v>
      </c>
      <c r="C14" s="383" t="s">
        <v>1</v>
      </c>
      <c r="D14" s="350">
        <v>1110</v>
      </c>
      <c r="E14" s="350">
        <v>1110</v>
      </c>
      <c r="F14" s="683"/>
      <c r="G14" s="683"/>
      <c r="H14" s="683"/>
    </row>
    <row r="15" spans="1:8" ht="57">
      <c r="A15" s="384">
        <f t="shared" si="0"/>
        <v>12</v>
      </c>
      <c r="B15" s="383" t="s">
        <v>1361</v>
      </c>
      <c r="C15" s="383" t="s">
        <v>1</v>
      </c>
      <c r="D15" s="350">
        <v>7926</v>
      </c>
      <c r="E15" s="350">
        <v>7926</v>
      </c>
      <c r="F15" s="683"/>
      <c r="G15" s="683"/>
      <c r="H15" s="683"/>
    </row>
    <row r="16" spans="1:8" ht="57">
      <c r="A16" s="384">
        <f t="shared" si="0"/>
        <v>13</v>
      </c>
      <c r="B16" s="383" t="s">
        <v>1362</v>
      </c>
      <c r="C16" s="383" t="s">
        <v>1</v>
      </c>
      <c r="D16" s="350">
        <v>5891</v>
      </c>
      <c r="E16" s="350">
        <v>5891</v>
      </c>
      <c r="F16" s="683"/>
      <c r="G16" s="683"/>
      <c r="H16" s="683"/>
    </row>
    <row r="17" spans="1:8" ht="57">
      <c r="A17" s="384">
        <f t="shared" si="0"/>
        <v>14</v>
      </c>
      <c r="B17" s="383" t="s">
        <v>1363</v>
      </c>
      <c r="C17" s="383" t="s">
        <v>1</v>
      </c>
      <c r="D17" s="350">
        <v>3570</v>
      </c>
      <c r="E17" s="350">
        <v>3570</v>
      </c>
      <c r="F17" s="683"/>
      <c r="G17" s="683"/>
      <c r="H17" s="683"/>
    </row>
    <row r="18" spans="1:8" ht="57">
      <c r="A18" s="384">
        <f t="shared" si="0"/>
        <v>15</v>
      </c>
      <c r="B18" s="383" t="s">
        <v>1364</v>
      </c>
      <c r="C18" s="383" t="s">
        <v>1</v>
      </c>
      <c r="D18" s="350">
        <v>2006</v>
      </c>
      <c r="E18" s="350">
        <v>2006</v>
      </c>
      <c r="F18" s="683"/>
      <c r="G18" s="683"/>
      <c r="H18" s="683"/>
    </row>
    <row r="19" spans="1:8" ht="57">
      <c r="A19" s="384">
        <f t="shared" si="0"/>
        <v>16</v>
      </c>
      <c r="B19" s="383" t="s">
        <v>1365</v>
      </c>
      <c r="C19" s="383" t="s">
        <v>1</v>
      </c>
      <c r="D19" s="350">
        <v>2038</v>
      </c>
      <c r="E19" s="350">
        <v>2038</v>
      </c>
      <c r="F19" s="683"/>
      <c r="G19" s="683"/>
      <c r="H19" s="683"/>
    </row>
    <row r="20" spans="1:8" ht="57">
      <c r="A20" s="384">
        <f t="shared" si="0"/>
        <v>17</v>
      </c>
      <c r="B20" s="383" t="s">
        <v>1366</v>
      </c>
      <c r="C20" s="383" t="s">
        <v>1</v>
      </c>
      <c r="D20" s="350">
        <v>362</v>
      </c>
      <c r="E20" s="350">
        <v>362</v>
      </c>
      <c r="F20" s="683"/>
      <c r="G20" s="683"/>
      <c r="H20" s="683"/>
    </row>
    <row r="21" spans="1:8" ht="57">
      <c r="A21" s="384">
        <f t="shared" si="0"/>
        <v>18</v>
      </c>
      <c r="B21" s="383" t="s">
        <v>1367</v>
      </c>
      <c r="C21" s="383" t="s">
        <v>1</v>
      </c>
      <c r="D21" s="350">
        <v>523</v>
      </c>
      <c r="E21" s="350">
        <v>523</v>
      </c>
      <c r="F21" s="683"/>
      <c r="G21" s="683"/>
      <c r="H21" s="683"/>
    </row>
    <row r="22" spans="1:8" ht="57">
      <c r="A22" s="384">
        <f t="shared" si="0"/>
        <v>19</v>
      </c>
      <c r="B22" s="383" t="s">
        <v>1369</v>
      </c>
      <c r="C22" s="383" t="s">
        <v>1</v>
      </c>
      <c r="D22" s="350">
        <v>1454</v>
      </c>
      <c r="E22" s="350">
        <v>1454</v>
      </c>
      <c r="F22" s="683"/>
      <c r="G22" s="683"/>
      <c r="H22" s="683"/>
    </row>
    <row r="23" spans="1:8" ht="57">
      <c r="A23" s="384">
        <f t="shared" si="0"/>
        <v>20</v>
      </c>
      <c r="B23" s="383" t="s">
        <v>1370</v>
      </c>
      <c r="C23" s="383" t="s">
        <v>1</v>
      </c>
      <c r="D23" s="350">
        <v>2413</v>
      </c>
      <c r="E23" s="350">
        <v>2413</v>
      </c>
      <c r="F23" s="683"/>
      <c r="G23" s="683"/>
      <c r="H23" s="683"/>
    </row>
    <row r="24" spans="1:8" ht="57">
      <c r="A24" s="384">
        <f t="shared" si="0"/>
        <v>21</v>
      </c>
      <c r="B24" s="383" t="s">
        <v>1371</v>
      </c>
      <c r="C24" s="383" t="s">
        <v>1372</v>
      </c>
      <c r="D24" s="350">
        <v>88</v>
      </c>
      <c r="E24" s="350">
        <v>88</v>
      </c>
      <c r="F24" s="683"/>
      <c r="G24" s="683"/>
      <c r="H24" s="683"/>
    </row>
    <row r="25" spans="1:8" ht="57">
      <c r="A25" s="384">
        <f t="shared" si="0"/>
        <v>22</v>
      </c>
      <c r="B25" s="383" t="s">
        <v>1371</v>
      </c>
      <c r="C25" s="383" t="s">
        <v>1</v>
      </c>
      <c r="D25" s="350">
        <v>2014</v>
      </c>
      <c r="E25" s="350">
        <v>2014</v>
      </c>
      <c r="F25" s="683"/>
      <c r="G25" s="683"/>
      <c r="H25" s="683"/>
    </row>
    <row r="26" spans="1:8" ht="57">
      <c r="A26" s="384">
        <f t="shared" si="0"/>
        <v>23</v>
      </c>
      <c r="B26" s="383" t="s">
        <v>1371</v>
      </c>
      <c r="C26" s="383" t="s">
        <v>1373</v>
      </c>
      <c r="D26" s="350">
        <v>9</v>
      </c>
      <c r="E26" s="350">
        <v>9</v>
      </c>
      <c r="F26" s="684"/>
      <c r="G26" s="684"/>
      <c r="H26" s="684"/>
    </row>
    <row r="27" spans="1:8" ht="28.5" customHeight="1">
      <c r="A27" s="685"/>
      <c r="B27" s="686"/>
      <c r="C27" s="686"/>
      <c r="D27" s="686"/>
      <c r="E27" s="686"/>
      <c r="F27" s="686"/>
      <c r="G27" s="686"/>
      <c r="H27" s="686"/>
    </row>
    <row r="28" spans="1:8" ht="28.5" customHeight="1">
      <c r="A28" s="687"/>
      <c r="B28" s="688"/>
      <c r="C28" s="688"/>
      <c r="D28" s="688"/>
      <c r="E28" s="688"/>
      <c r="F28" s="688"/>
      <c r="G28" s="688"/>
      <c r="H28" s="688"/>
    </row>
    <row r="29" spans="1:8">
      <c r="A29" s="190"/>
      <c r="B29" s="156"/>
      <c r="C29" s="69"/>
      <c r="D29" s="192"/>
      <c r="E29" s="425"/>
    </row>
    <row r="30" spans="1:8" ht="69">
      <c r="A30" s="195" t="s">
        <v>579</v>
      </c>
      <c r="B30" s="151" t="s">
        <v>559</v>
      </c>
      <c r="C30" s="110"/>
      <c r="D30" s="137" t="s">
        <v>615</v>
      </c>
      <c r="E30" s="426"/>
    </row>
    <row r="31" spans="1:8" ht="19.5">
      <c r="A31" s="191">
        <v>1</v>
      </c>
      <c r="B31" s="152" t="s">
        <v>562</v>
      </c>
      <c r="C31" s="91" t="s">
        <v>560</v>
      </c>
      <c r="D31" s="111" t="s">
        <v>561</v>
      </c>
      <c r="E31" s="427"/>
    </row>
    <row r="32" spans="1:8" ht="19.5">
      <c r="A32" s="191">
        <f>A31+1</f>
        <v>2</v>
      </c>
      <c r="B32" s="152" t="s">
        <v>563</v>
      </c>
      <c r="C32" s="91" t="s">
        <v>560</v>
      </c>
      <c r="D32" s="111" t="s">
        <v>591</v>
      </c>
      <c r="E32" s="427"/>
    </row>
    <row r="33" spans="1:5" ht="19.5">
      <c r="A33" s="191">
        <f>A32+1</f>
        <v>3</v>
      </c>
      <c r="B33" s="152" t="s">
        <v>564</v>
      </c>
      <c r="C33" s="91" t="s">
        <v>560</v>
      </c>
      <c r="D33" s="111" t="s">
        <v>592</v>
      </c>
      <c r="E33" s="427"/>
    </row>
    <row r="34" spans="1:5" ht="19.5">
      <c r="A34" s="191">
        <f>A33+1</f>
        <v>4</v>
      </c>
      <c r="B34" s="152" t="s">
        <v>565</v>
      </c>
      <c r="C34" s="91" t="s">
        <v>560</v>
      </c>
      <c r="D34" s="111" t="s">
        <v>593</v>
      </c>
      <c r="E34" s="427"/>
    </row>
    <row r="35" spans="1:5" ht="19.5">
      <c r="A35" s="191">
        <f>A34+1</f>
        <v>5</v>
      </c>
      <c r="B35" s="152" t="s">
        <v>566</v>
      </c>
      <c r="C35" s="91" t="s">
        <v>560</v>
      </c>
      <c r="D35" s="111" t="s">
        <v>594</v>
      </c>
      <c r="E35" s="427"/>
    </row>
    <row r="36" spans="1:5" ht="19.5">
      <c r="B36" s="149"/>
      <c r="C36" s="149"/>
      <c r="D36" s="193"/>
      <c r="E36" s="428"/>
    </row>
  </sheetData>
  <mergeCells count="5">
    <mergeCell ref="F4:F26"/>
    <mergeCell ref="G4:G26"/>
    <mergeCell ref="H4:H26"/>
    <mergeCell ref="A27:H28"/>
    <mergeCell ref="A1:H1"/>
  </mergeCells>
  <printOptions horizontalCentered="1"/>
  <pageMargins left="0.31" right="0.2" top="0.65" bottom="0.92" header="0.23622047244094499" footer="0.23622047244094499"/>
  <pageSetup paperSize="9" scale="85"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16"/>
  <sheetViews>
    <sheetView view="pageBreakPreview" zoomScale="90" zoomScaleSheetLayoutView="90" workbookViewId="0">
      <pane xSplit="1" ySplit="2" topLeftCell="B72" activePane="bottomRight" state="frozen"/>
      <selection activeCell="M34" sqref="M34"/>
      <selection pane="topRight" activeCell="M34" sqref="M34"/>
      <selection pane="bottomLeft" activeCell="M34" sqref="M34"/>
      <selection pane="bottomRight" activeCell="B4" sqref="B4"/>
    </sheetView>
  </sheetViews>
  <sheetFormatPr defaultColWidth="9.140625" defaultRowHeight="19.5"/>
  <cols>
    <col min="1" max="1" width="3.85546875" style="493" customWidth="1"/>
    <col min="2" max="2" width="34.140625" style="472" customWidth="1"/>
    <col min="3" max="3" width="7.28515625" style="428" bestFit="1" customWidth="1"/>
    <col min="4" max="4" width="13.42578125" style="494" bestFit="1" customWidth="1"/>
    <col min="5" max="7" width="13.42578125" style="472" bestFit="1" customWidth="1"/>
    <col min="8" max="8" width="13.42578125" style="472" customWidth="1"/>
    <col min="9" max="9" width="11.7109375" style="472" bestFit="1" customWidth="1"/>
    <col min="10" max="10" width="9.140625" style="472"/>
    <col min="11" max="11" width="11.28515625" style="472" bestFit="1" customWidth="1"/>
    <col min="12" max="16384" width="9.140625" style="472"/>
  </cols>
  <sheetData>
    <row r="1" spans="1:10" ht="28.5">
      <c r="A1" s="692" t="s">
        <v>2092</v>
      </c>
      <c r="B1" s="692"/>
      <c r="C1" s="692"/>
      <c r="D1" s="692"/>
      <c r="E1" s="692"/>
      <c r="F1" s="692"/>
      <c r="G1" s="692"/>
      <c r="H1" s="692"/>
    </row>
    <row r="2" spans="1:10" ht="96">
      <c r="A2" s="499" t="s">
        <v>8</v>
      </c>
      <c r="B2" s="452" t="s">
        <v>543</v>
      </c>
      <c r="C2" s="452" t="s">
        <v>53</v>
      </c>
      <c r="D2" s="473" t="s">
        <v>1315</v>
      </c>
      <c r="E2" s="473" t="s">
        <v>1454</v>
      </c>
      <c r="F2" s="473" t="s">
        <v>1503</v>
      </c>
      <c r="G2" s="473" t="s">
        <v>1989</v>
      </c>
      <c r="H2" s="473" t="s">
        <v>2085</v>
      </c>
      <c r="I2" s="348"/>
    </row>
    <row r="3" spans="1:10" ht="23.25">
      <c r="A3" s="695">
        <v>1</v>
      </c>
      <c r="B3" s="146" t="s">
        <v>1616</v>
      </c>
      <c r="C3" s="200"/>
      <c r="D3" s="474"/>
      <c r="E3" s="475"/>
      <c r="F3" s="290"/>
      <c r="G3" s="290"/>
      <c r="I3" s="555">
        <v>1.05</v>
      </c>
    </row>
    <row r="4" spans="1:10" ht="23.25">
      <c r="A4" s="696"/>
      <c r="B4" s="465" t="s">
        <v>1617</v>
      </c>
      <c r="C4" s="442" t="s">
        <v>1618</v>
      </c>
      <c r="D4" s="242">
        <v>22000</v>
      </c>
      <c r="E4" s="476">
        <v>22000</v>
      </c>
      <c r="F4" s="476">
        <v>23000</v>
      </c>
      <c r="G4" s="478">
        <v>24000</v>
      </c>
      <c r="H4" s="478">
        <v>24000</v>
      </c>
      <c r="I4" s="439">
        <f>TRUNC(F4*I$3)</f>
        <v>24150</v>
      </c>
      <c r="J4" s="567">
        <f>G4/F4</f>
        <v>1.0434782608695652</v>
      </c>
    </row>
    <row r="5" spans="1:10" ht="24">
      <c r="A5" s="477"/>
      <c r="B5" s="460" t="s">
        <v>1393</v>
      </c>
      <c r="C5" s="442" t="s">
        <v>1618</v>
      </c>
      <c r="D5" s="242"/>
      <c r="E5" s="476">
        <v>20000</v>
      </c>
      <c r="F5" s="476">
        <f t="shared" ref="F5:F6" si="0">E5</f>
        <v>20000</v>
      </c>
      <c r="G5" s="478">
        <v>21000</v>
      </c>
      <c r="H5" s="478">
        <v>21000</v>
      </c>
      <c r="I5" s="439">
        <f t="shared" ref="I5:I68" si="1">TRUNC(F5*I$3)</f>
        <v>21000</v>
      </c>
      <c r="J5" s="567">
        <f t="shared" ref="J5:J12" si="2">G5/F5</f>
        <v>1.05</v>
      </c>
    </row>
    <row r="6" spans="1:10" ht="24">
      <c r="A6" s="477"/>
      <c r="B6" s="460" t="s">
        <v>1619</v>
      </c>
      <c r="C6" s="200" t="s">
        <v>1620</v>
      </c>
      <c r="D6" s="242">
        <v>7000</v>
      </c>
      <c r="E6" s="476">
        <v>7000</v>
      </c>
      <c r="F6" s="476">
        <f t="shared" si="0"/>
        <v>7000</v>
      </c>
      <c r="G6" s="480">
        <v>7300</v>
      </c>
      <c r="H6" s="480">
        <v>7300</v>
      </c>
      <c r="I6" s="439">
        <f t="shared" si="1"/>
        <v>7350</v>
      </c>
      <c r="J6" s="567">
        <f t="shared" si="2"/>
        <v>1.0428571428571429</v>
      </c>
    </row>
    <row r="7" spans="1:10" ht="23.25">
      <c r="A7" s="698">
        <f>A3+1</f>
        <v>2</v>
      </c>
      <c r="B7" s="465" t="s">
        <v>1623</v>
      </c>
      <c r="C7" s="200"/>
      <c r="D7" s="242"/>
      <c r="E7" s="478"/>
      <c r="F7" s="478"/>
      <c r="G7" s="478"/>
      <c r="H7" s="478"/>
      <c r="I7" s="439">
        <f t="shared" si="1"/>
        <v>0</v>
      </c>
      <c r="J7" s="567" t="e">
        <f t="shared" si="2"/>
        <v>#DIV/0!</v>
      </c>
    </row>
    <row r="8" spans="1:10" ht="45.75">
      <c r="A8" s="698"/>
      <c r="B8" s="465" t="s">
        <v>1622</v>
      </c>
      <c r="C8" s="200" t="s">
        <v>1620</v>
      </c>
      <c r="D8" s="242">
        <v>1600</v>
      </c>
      <c r="E8" s="478">
        <v>1600</v>
      </c>
      <c r="F8" s="478">
        <v>1760</v>
      </c>
      <c r="G8" s="478">
        <v>1850</v>
      </c>
      <c r="H8" s="478">
        <v>1925</v>
      </c>
      <c r="I8" s="439">
        <f t="shared" si="1"/>
        <v>1848</v>
      </c>
      <c r="J8" s="567">
        <f t="shared" si="2"/>
        <v>1.0511363636363635</v>
      </c>
    </row>
    <row r="9" spans="1:10" ht="23.25">
      <c r="A9" s="698"/>
      <c r="B9" s="465" t="s">
        <v>1624</v>
      </c>
      <c r="C9" s="200" t="s">
        <v>1620</v>
      </c>
      <c r="D9" s="242">
        <v>1100</v>
      </c>
      <c r="E9" s="478">
        <v>1100</v>
      </c>
      <c r="F9" s="478">
        <v>1100</v>
      </c>
      <c r="G9" s="478">
        <v>1150</v>
      </c>
      <c r="H9" s="577">
        <v>1225</v>
      </c>
      <c r="I9" s="439">
        <f t="shared" si="1"/>
        <v>1155</v>
      </c>
      <c r="J9" s="567">
        <f t="shared" si="2"/>
        <v>1.0454545454545454</v>
      </c>
    </row>
    <row r="10" spans="1:10" ht="23.25">
      <c r="A10" s="695">
        <f>A7+1</f>
        <v>3</v>
      </c>
      <c r="B10" s="146" t="s">
        <v>1621</v>
      </c>
      <c r="C10" s="200"/>
      <c r="D10" s="242"/>
      <c r="E10" s="478"/>
      <c r="F10" s="478"/>
      <c r="G10" s="478"/>
      <c r="H10" s="577"/>
      <c r="I10" s="439">
        <f t="shared" si="1"/>
        <v>0</v>
      </c>
      <c r="J10" s="567" t="e">
        <f t="shared" si="2"/>
        <v>#DIV/0!</v>
      </c>
    </row>
    <row r="11" spans="1:10" ht="67.5">
      <c r="A11" s="696"/>
      <c r="B11" s="198" t="s">
        <v>1625</v>
      </c>
      <c r="C11" s="200" t="s">
        <v>1620</v>
      </c>
      <c r="D11" s="479">
        <v>3500</v>
      </c>
      <c r="E11" s="480">
        <v>3500</v>
      </c>
      <c r="F11" s="480">
        <v>3500</v>
      </c>
      <c r="G11" s="480">
        <v>3200</v>
      </c>
      <c r="H11" s="578">
        <v>3200</v>
      </c>
      <c r="I11" s="439">
        <f t="shared" si="1"/>
        <v>3675</v>
      </c>
      <c r="J11" s="567">
        <f t="shared" si="2"/>
        <v>0.91428571428571426</v>
      </c>
    </row>
    <row r="12" spans="1:10" ht="46.5">
      <c r="A12" s="696"/>
      <c r="B12" s="198" t="s">
        <v>1626</v>
      </c>
      <c r="C12" s="200" t="s">
        <v>1620</v>
      </c>
      <c r="D12" s="242">
        <v>2200</v>
      </c>
      <c r="E12" s="478">
        <v>2200</v>
      </c>
      <c r="F12" s="478">
        <v>2200</v>
      </c>
      <c r="G12" s="478">
        <v>2100</v>
      </c>
      <c r="H12" s="577">
        <v>2100</v>
      </c>
      <c r="I12" s="439">
        <f t="shared" si="1"/>
        <v>2310</v>
      </c>
      <c r="J12" s="567">
        <f t="shared" si="2"/>
        <v>0.95454545454545459</v>
      </c>
    </row>
    <row r="13" spans="1:10" ht="23.25">
      <c r="A13" s="696"/>
      <c r="B13" s="463" t="s">
        <v>1627</v>
      </c>
      <c r="C13" s="200" t="s">
        <v>1620</v>
      </c>
      <c r="D13" s="242">
        <v>1200</v>
      </c>
      <c r="E13" s="478">
        <v>1200</v>
      </c>
      <c r="F13" s="478">
        <v>1200</v>
      </c>
      <c r="G13" s="478">
        <v>1260</v>
      </c>
      <c r="H13" s="577">
        <v>1350</v>
      </c>
      <c r="I13" s="439">
        <f t="shared" si="1"/>
        <v>1260</v>
      </c>
      <c r="J13" s="567">
        <f>H13/G13</f>
        <v>1.0714285714285714</v>
      </c>
    </row>
    <row r="14" spans="1:10" ht="23.25">
      <c r="A14" s="696"/>
      <c r="B14" s="463" t="s">
        <v>1628</v>
      </c>
      <c r="C14" s="200" t="s">
        <v>1620</v>
      </c>
      <c r="D14" s="242">
        <v>750</v>
      </c>
      <c r="E14" s="478">
        <v>750</v>
      </c>
      <c r="F14" s="478">
        <v>750</v>
      </c>
      <c r="G14" s="478">
        <v>785</v>
      </c>
      <c r="H14" s="577">
        <v>840</v>
      </c>
      <c r="I14" s="439">
        <f t="shared" si="1"/>
        <v>787</v>
      </c>
      <c r="J14" s="567">
        <f>H14/G14</f>
        <v>1.0700636942675159</v>
      </c>
    </row>
    <row r="15" spans="1:10" ht="23.25">
      <c r="A15" s="696"/>
      <c r="B15" s="463" t="s">
        <v>1629</v>
      </c>
      <c r="C15" s="200"/>
      <c r="D15" s="242"/>
      <c r="E15" s="478"/>
      <c r="F15" s="478"/>
      <c r="G15" s="478"/>
      <c r="H15" s="577"/>
      <c r="I15" s="439">
        <f t="shared" si="1"/>
        <v>0</v>
      </c>
    </row>
    <row r="16" spans="1:10" ht="23.25">
      <c r="A16" s="696"/>
      <c r="B16" s="463" t="s">
        <v>1630</v>
      </c>
      <c r="C16" s="200" t="s">
        <v>1620</v>
      </c>
      <c r="D16" s="242">
        <v>150</v>
      </c>
      <c r="E16" s="478">
        <v>150</v>
      </c>
      <c r="F16" s="478">
        <v>150</v>
      </c>
      <c r="G16" s="478">
        <v>155</v>
      </c>
      <c r="H16" s="577">
        <v>2000</v>
      </c>
      <c r="I16" s="439">
        <f t="shared" si="1"/>
        <v>157</v>
      </c>
    </row>
    <row r="17" spans="1:10" ht="23.25">
      <c r="A17" s="696"/>
      <c r="B17" s="463" t="s">
        <v>1631</v>
      </c>
      <c r="C17" s="200" t="s">
        <v>1620</v>
      </c>
      <c r="D17" s="242">
        <v>170</v>
      </c>
      <c r="E17" s="478">
        <v>170</v>
      </c>
      <c r="F17" s="478">
        <v>170</v>
      </c>
      <c r="G17" s="478">
        <v>177</v>
      </c>
      <c r="H17" s="577">
        <v>2000</v>
      </c>
      <c r="I17" s="439">
        <f t="shared" si="1"/>
        <v>178</v>
      </c>
    </row>
    <row r="18" spans="1:10" ht="23.25">
      <c r="A18" s="697"/>
      <c r="B18" s="463" t="s">
        <v>1632</v>
      </c>
      <c r="C18" s="200" t="s">
        <v>1620</v>
      </c>
      <c r="D18" s="242">
        <v>160</v>
      </c>
      <c r="E18" s="478">
        <v>160</v>
      </c>
      <c r="F18" s="478">
        <v>160</v>
      </c>
      <c r="G18" s="478">
        <v>166</v>
      </c>
      <c r="H18" s="577">
        <v>2000</v>
      </c>
      <c r="I18" s="439">
        <f t="shared" si="1"/>
        <v>168</v>
      </c>
    </row>
    <row r="19" spans="1:10" ht="38.25">
      <c r="A19" s="481"/>
      <c r="B19" s="500" t="s">
        <v>1633</v>
      </c>
      <c r="C19" s="200" t="s">
        <v>1620</v>
      </c>
      <c r="D19" s="242">
        <v>1550</v>
      </c>
      <c r="E19" s="476">
        <v>1550</v>
      </c>
      <c r="F19" s="476">
        <v>2000</v>
      </c>
      <c r="G19" s="476">
        <v>2100</v>
      </c>
      <c r="H19" s="598">
        <v>2100</v>
      </c>
      <c r="I19" s="439">
        <f t="shared" si="1"/>
        <v>2100</v>
      </c>
    </row>
    <row r="20" spans="1:10" ht="23.25">
      <c r="A20" s="695">
        <f>A10+1</f>
        <v>4</v>
      </c>
      <c r="B20" s="463" t="s">
        <v>12</v>
      </c>
      <c r="C20" s="458"/>
      <c r="D20" s="242"/>
      <c r="E20" s="478"/>
      <c r="F20" s="478"/>
      <c r="G20" s="478"/>
      <c r="H20" s="577"/>
      <c r="I20" s="439">
        <f t="shared" si="1"/>
        <v>0</v>
      </c>
    </row>
    <row r="21" spans="1:10" ht="23.25">
      <c r="A21" s="696"/>
      <c r="B21" s="463" t="s">
        <v>1634</v>
      </c>
      <c r="C21" s="200" t="s">
        <v>1620</v>
      </c>
      <c r="D21" s="242">
        <v>1500</v>
      </c>
      <c r="E21" s="478">
        <v>1500</v>
      </c>
      <c r="F21" s="478">
        <v>1500</v>
      </c>
      <c r="G21" s="478">
        <v>1575</v>
      </c>
      <c r="H21" s="577">
        <v>1650</v>
      </c>
      <c r="I21" s="439">
        <f t="shared" si="1"/>
        <v>1575</v>
      </c>
      <c r="J21" s="567">
        <f>H21/G21</f>
        <v>1.0476190476190477</v>
      </c>
    </row>
    <row r="22" spans="1:10" ht="23.25">
      <c r="A22" s="696"/>
      <c r="B22" s="463" t="s">
        <v>1635</v>
      </c>
      <c r="C22" s="200" t="s">
        <v>1620</v>
      </c>
      <c r="D22" s="242">
        <v>1700</v>
      </c>
      <c r="E22" s="478">
        <v>1700</v>
      </c>
      <c r="F22" s="478">
        <v>1700</v>
      </c>
      <c r="G22" s="478">
        <v>1785</v>
      </c>
      <c r="H22" s="577">
        <v>1850</v>
      </c>
      <c r="I22" s="439">
        <f t="shared" si="1"/>
        <v>1785</v>
      </c>
      <c r="J22" s="567">
        <f>H22/G22</f>
        <v>1.0364145658263306</v>
      </c>
    </row>
    <row r="23" spans="1:10" ht="23.25">
      <c r="A23" s="697"/>
      <c r="B23" s="463" t="s">
        <v>1636</v>
      </c>
      <c r="C23" s="200" t="s">
        <v>1620</v>
      </c>
      <c r="D23" s="242"/>
      <c r="E23" s="478">
        <v>1800</v>
      </c>
      <c r="F23" s="478">
        <v>1800</v>
      </c>
      <c r="G23" s="478">
        <v>1890</v>
      </c>
      <c r="H23" s="577">
        <v>2000</v>
      </c>
      <c r="I23" s="439">
        <f t="shared" si="1"/>
        <v>1890</v>
      </c>
      <c r="J23" s="567">
        <f>H23/G23</f>
        <v>1.0582010582010581</v>
      </c>
    </row>
    <row r="24" spans="1:10" ht="23.25">
      <c r="A24" s="698">
        <f>A20+1</f>
        <v>5</v>
      </c>
      <c r="B24" s="463" t="s">
        <v>1637</v>
      </c>
      <c r="C24" s="200" t="s">
        <v>1620</v>
      </c>
      <c r="D24" s="242">
        <v>250</v>
      </c>
      <c r="E24" s="478">
        <v>250</v>
      </c>
      <c r="F24" s="478">
        <v>250</v>
      </c>
      <c r="G24" s="478">
        <v>260</v>
      </c>
      <c r="H24" s="577">
        <v>260</v>
      </c>
      <c r="I24" s="439">
        <f t="shared" si="1"/>
        <v>262</v>
      </c>
    </row>
    <row r="25" spans="1:10" ht="23.25">
      <c r="A25" s="698"/>
      <c r="B25" s="463" t="s">
        <v>1638</v>
      </c>
      <c r="C25" s="200" t="s">
        <v>1620</v>
      </c>
      <c r="D25" s="242">
        <v>260</v>
      </c>
      <c r="E25" s="478">
        <v>260</v>
      </c>
      <c r="F25" s="478">
        <v>260</v>
      </c>
      <c r="G25" s="478">
        <v>270</v>
      </c>
      <c r="H25" s="577">
        <v>270</v>
      </c>
      <c r="I25" s="439">
        <f t="shared" si="1"/>
        <v>273</v>
      </c>
    </row>
    <row r="26" spans="1:10" ht="23.25">
      <c r="A26" s="698">
        <f>A24+1</f>
        <v>6</v>
      </c>
      <c r="B26" s="463" t="s">
        <v>1639</v>
      </c>
      <c r="C26" s="200"/>
      <c r="D26" s="242"/>
      <c r="E26" s="478"/>
      <c r="F26" s="478"/>
      <c r="G26" s="478"/>
      <c r="H26" s="577"/>
      <c r="I26" s="439">
        <f t="shared" si="1"/>
        <v>0</v>
      </c>
    </row>
    <row r="27" spans="1:10" ht="23.25">
      <c r="A27" s="698"/>
      <c r="B27" s="463" t="s">
        <v>4</v>
      </c>
      <c r="C27" s="200" t="s">
        <v>1640</v>
      </c>
      <c r="D27" s="242">
        <v>1400</v>
      </c>
      <c r="E27" s="478">
        <v>1400</v>
      </c>
      <c r="F27" s="478">
        <v>1400</v>
      </c>
      <c r="G27" s="478">
        <v>1460</v>
      </c>
      <c r="H27" s="577">
        <v>1460</v>
      </c>
      <c r="I27" s="439">
        <f t="shared" si="1"/>
        <v>1470</v>
      </c>
    </row>
    <row r="28" spans="1:10" ht="23.25">
      <c r="A28" s="698"/>
      <c r="B28" s="463" t="s">
        <v>48</v>
      </c>
      <c r="C28" s="200" t="s">
        <v>1640</v>
      </c>
      <c r="D28" s="693" t="s">
        <v>1455</v>
      </c>
      <c r="E28" s="694"/>
      <c r="F28" s="694"/>
      <c r="G28" s="382"/>
      <c r="H28" s="599"/>
      <c r="I28" s="439">
        <f t="shared" si="1"/>
        <v>0</v>
      </c>
    </row>
    <row r="29" spans="1:10" ht="23.25">
      <c r="A29" s="698"/>
      <c r="B29" s="463" t="s">
        <v>1641</v>
      </c>
      <c r="C29" s="200" t="s">
        <v>1640</v>
      </c>
      <c r="D29" s="242">
        <v>1750</v>
      </c>
      <c r="E29" s="478">
        <v>1750</v>
      </c>
      <c r="F29" s="478">
        <v>1750</v>
      </c>
      <c r="G29" s="478">
        <v>1800</v>
      </c>
      <c r="H29" s="577">
        <v>1800</v>
      </c>
      <c r="I29" s="439">
        <f t="shared" si="1"/>
        <v>1837</v>
      </c>
    </row>
    <row r="30" spans="1:10" ht="23.25">
      <c r="A30" s="698"/>
      <c r="B30" s="463" t="s">
        <v>13</v>
      </c>
      <c r="C30" s="200" t="s">
        <v>1640</v>
      </c>
      <c r="D30" s="242">
        <v>2200</v>
      </c>
      <c r="E30" s="478">
        <v>2200</v>
      </c>
      <c r="F30" s="478">
        <v>2200</v>
      </c>
      <c r="G30" s="478">
        <v>2300</v>
      </c>
      <c r="H30" s="577">
        <v>2300</v>
      </c>
      <c r="I30" s="439">
        <f t="shared" si="1"/>
        <v>2310</v>
      </c>
    </row>
    <row r="31" spans="1:10" ht="23.25">
      <c r="A31" s="698"/>
      <c r="B31" s="463" t="s">
        <v>14</v>
      </c>
      <c r="C31" s="200" t="s">
        <v>1640</v>
      </c>
      <c r="D31" s="242">
        <v>3500</v>
      </c>
      <c r="E31" s="478">
        <v>3500</v>
      </c>
      <c r="F31" s="478">
        <v>3500</v>
      </c>
      <c r="G31" s="478">
        <v>3600</v>
      </c>
      <c r="H31" s="577">
        <v>3600</v>
      </c>
      <c r="I31" s="439">
        <f t="shared" si="1"/>
        <v>3675</v>
      </c>
    </row>
    <row r="32" spans="1:10" ht="23.25">
      <c r="A32" s="698"/>
      <c r="B32" s="463" t="s">
        <v>1642</v>
      </c>
      <c r="C32" s="200" t="s">
        <v>1640</v>
      </c>
      <c r="D32" s="242">
        <v>1025</v>
      </c>
      <c r="E32" s="478">
        <v>1025</v>
      </c>
      <c r="F32" s="478">
        <v>1025</v>
      </c>
      <c r="G32" s="478">
        <v>1070</v>
      </c>
      <c r="H32" s="577">
        <v>1070</v>
      </c>
      <c r="I32" s="439">
        <f t="shared" si="1"/>
        <v>1076</v>
      </c>
    </row>
    <row r="33" spans="1:9" ht="23.25">
      <c r="A33" s="695">
        <f>A26+1</f>
        <v>7</v>
      </c>
      <c r="B33" s="463" t="s">
        <v>1643</v>
      </c>
      <c r="C33" s="200"/>
      <c r="D33" s="242"/>
      <c r="E33" s="478"/>
      <c r="F33" s="478"/>
      <c r="G33" s="478"/>
      <c r="H33" s="577"/>
      <c r="I33" s="439">
        <f t="shared" si="1"/>
        <v>0</v>
      </c>
    </row>
    <row r="34" spans="1:9" ht="23.25">
      <c r="A34" s="696"/>
      <c r="B34" s="463" t="s">
        <v>1644</v>
      </c>
      <c r="C34" s="200" t="s">
        <v>572</v>
      </c>
      <c r="D34" s="242">
        <v>40</v>
      </c>
      <c r="E34" s="478">
        <v>40</v>
      </c>
      <c r="F34" s="478">
        <v>40</v>
      </c>
      <c r="G34" s="478">
        <v>40</v>
      </c>
      <c r="H34" s="577">
        <v>44</v>
      </c>
      <c r="I34" s="439"/>
    </row>
    <row r="35" spans="1:9" ht="23.25">
      <c r="A35" s="696"/>
      <c r="B35" s="463" t="s">
        <v>1645</v>
      </c>
      <c r="C35" s="200" t="s">
        <v>1650</v>
      </c>
      <c r="D35" s="242">
        <v>700</v>
      </c>
      <c r="E35" s="478">
        <v>650</v>
      </c>
      <c r="F35" s="478">
        <v>625</v>
      </c>
      <c r="G35" s="478">
        <v>600</v>
      </c>
      <c r="H35" s="577">
        <v>540</v>
      </c>
      <c r="I35" s="439"/>
    </row>
    <row r="36" spans="1:9" ht="23.25">
      <c r="A36" s="696"/>
      <c r="B36" s="463" t="s">
        <v>1646</v>
      </c>
      <c r="C36" s="200" t="s">
        <v>1650</v>
      </c>
      <c r="D36" s="242">
        <v>800</v>
      </c>
      <c r="E36" s="478">
        <v>750</v>
      </c>
      <c r="F36" s="478">
        <v>725</v>
      </c>
      <c r="G36" s="478">
        <v>700</v>
      </c>
      <c r="H36" s="577">
        <v>630</v>
      </c>
      <c r="I36" s="439"/>
    </row>
    <row r="37" spans="1:9" ht="23.25">
      <c r="A37" s="696"/>
      <c r="B37" s="463" t="s">
        <v>1647</v>
      </c>
      <c r="C37" s="200" t="s">
        <v>1650</v>
      </c>
      <c r="D37" s="242">
        <v>750</v>
      </c>
      <c r="E37" s="478">
        <v>750</v>
      </c>
      <c r="F37" s="478">
        <v>750</v>
      </c>
      <c r="G37" s="478">
        <v>725</v>
      </c>
      <c r="H37" s="577">
        <v>650</v>
      </c>
      <c r="I37" s="439"/>
    </row>
    <row r="38" spans="1:9" ht="23.25">
      <c r="A38" s="696"/>
      <c r="B38" s="463" t="s">
        <v>1648</v>
      </c>
      <c r="C38" s="200" t="s">
        <v>572</v>
      </c>
      <c r="D38" s="242">
        <v>350</v>
      </c>
      <c r="E38" s="478">
        <v>345</v>
      </c>
      <c r="F38" s="478">
        <v>345</v>
      </c>
      <c r="G38" s="478">
        <v>345</v>
      </c>
      <c r="H38" s="577">
        <v>345</v>
      </c>
      <c r="I38" s="439"/>
    </row>
    <row r="39" spans="1:9" ht="23.25">
      <c r="A39" s="696"/>
      <c r="B39" s="463" t="s">
        <v>1649</v>
      </c>
      <c r="C39" s="200" t="s">
        <v>1650</v>
      </c>
      <c r="D39" s="242">
        <v>7</v>
      </c>
      <c r="E39" s="478">
        <v>7</v>
      </c>
      <c r="F39" s="478">
        <v>7</v>
      </c>
      <c r="G39" s="478">
        <v>7</v>
      </c>
      <c r="H39" s="577">
        <v>7</v>
      </c>
      <c r="I39" s="439"/>
    </row>
    <row r="40" spans="1:9" ht="23.25">
      <c r="A40" s="696"/>
      <c r="B40" s="463" t="s">
        <v>568</v>
      </c>
      <c r="C40" s="342" t="s">
        <v>567</v>
      </c>
      <c r="D40" s="242">
        <v>13.6</v>
      </c>
      <c r="E40" s="478">
        <v>13.6</v>
      </c>
      <c r="F40" s="478">
        <v>13.6</v>
      </c>
      <c r="G40" s="478">
        <v>14</v>
      </c>
      <c r="H40" s="577">
        <v>14</v>
      </c>
      <c r="I40" s="439">
        <f t="shared" si="1"/>
        <v>14</v>
      </c>
    </row>
    <row r="41" spans="1:9" ht="72">
      <c r="A41" s="696"/>
      <c r="B41" s="460" t="s">
        <v>570</v>
      </c>
      <c r="C41" s="342" t="s">
        <v>569</v>
      </c>
      <c r="D41" s="242">
        <v>275</v>
      </c>
      <c r="E41" s="476">
        <v>275</v>
      </c>
      <c r="F41" s="476">
        <v>275</v>
      </c>
      <c r="G41" s="476">
        <v>285</v>
      </c>
      <c r="H41" s="577">
        <v>285</v>
      </c>
      <c r="I41" s="439">
        <f t="shared" si="1"/>
        <v>288</v>
      </c>
    </row>
    <row r="42" spans="1:9" ht="72">
      <c r="A42" s="697"/>
      <c r="B42" s="460" t="s">
        <v>571</v>
      </c>
      <c r="C42" s="342" t="s">
        <v>572</v>
      </c>
      <c r="D42" s="242">
        <v>60</v>
      </c>
      <c r="E42" s="568">
        <v>60</v>
      </c>
      <c r="F42" s="568">
        <v>60</v>
      </c>
      <c r="G42" s="568">
        <v>63</v>
      </c>
      <c r="H42" s="577">
        <v>63</v>
      </c>
      <c r="I42" s="439">
        <f t="shared" si="1"/>
        <v>63</v>
      </c>
    </row>
    <row r="43" spans="1:9" ht="24">
      <c r="A43" s="698">
        <f>A33+1</f>
        <v>8</v>
      </c>
      <c r="B43" s="459" t="s">
        <v>632</v>
      </c>
      <c r="C43" s="200"/>
      <c r="D43" s="242"/>
      <c r="E43" s="482"/>
      <c r="F43" s="482"/>
      <c r="G43" s="482"/>
      <c r="H43" s="577"/>
      <c r="I43" s="439">
        <f t="shared" si="1"/>
        <v>0</v>
      </c>
    </row>
    <row r="44" spans="1:9" ht="58.5">
      <c r="A44" s="698"/>
      <c r="B44" s="198" t="s">
        <v>633</v>
      </c>
      <c r="C44" s="442" t="s">
        <v>0</v>
      </c>
      <c r="D44" s="242">
        <v>275</v>
      </c>
      <c r="E44" s="482">
        <v>275</v>
      </c>
      <c r="F44" s="482">
        <v>275</v>
      </c>
      <c r="G44" s="482">
        <v>285</v>
      </c>
      <c r="H44" s="577">
        <v>285</v>
      </c>
      <c r="I44" s="439">
        <f t="shared" si="1"/>
        <v>288</v>
      </c>
    </row>
    <row r="45" spans="1:9" ht="58.5">
      <c r="A45" s="698"/>
      <c r="B45" s="198" t="s">
        <v>634</v>
      </c>
      <c r="C45" s="442" t="s">
        <v>0</v>
      </c>
      <c r="D45" s="242">
        <v>360</v>
      </c>
      <c r="E45" s="482">
        <v>360</v>
      </c>
      <c r="F45" s="482">
        <v>360</v>
      </c>
      <c r="G45" s="482">
        <v>375</v>
      </c>
      <c r="H45" s="577">
        <v>375</v>
      </c>
      <c r="I45" s="439">
        <f t="shared" si="1"/>
        <v>378</v>
      </c>
    </row>
    <row r="46" spans="1:9" ht="58.5">
      <c r="A46" s="698"/>
      <c r="B46" s="198" t="s">
        <v>635</v>
      </c>
      <c r="C46" s="442" t="s">
        <v>0</v>
      </c>
      <c r="D46" s="242">
        <v>415</v>
      </c>
      <c r="E46" s="482">
        <v>415</v>
      </c>
      <c r="F46" s="482">
        <v>415</v>
      </c>
      <c r="G46" s="482">
        <v>430</v>
      </c>
      <c r="H46" s="577">
        <v>430</v>
      </c>
      <c r="I46" s="439">
        <f t="shared" si="1"/>
        <v>435</v>
      </c>
    </row>
    <row r="47" spans="1:9" ht="58.5">
      <c r="A47" s="698"/>
      <c r="B47" s="198" t="s">
        <v>636</v>
      </c>
      <c r="C47" s="442" t="s">
        <v>0</v>
      </c>
      <c r="D47" s="242">
        <v>480</v>
      </c>
      <c r="E47" s="482">
        <v>480</v>
      </c>
      <c r="F47" s="482">
        <v>480</v>
      </c>
      <c r="G47" s="482">
        <v>500</v>
      </c>
      <c r="H47" s="577">
        <v>500</v>
      </c>
      <c r="I47" s="439">
        <f t="shared" si="1"/>
        <v>504</v>
      </c>
    </row>
    <row r="48" spans="1:9" ht="58.5">
      <c r="A48" s="698"/>
      <c r="B48" s="198" t="s">
        <v>637</v>
      </c>
      <c r="C48" s="442" t="s">
        <v>0</v>
      </c>
      <c r="D48" s="242">
        <v>575</v>
      </c>
      <c r="E48" s="482">
        <v>575</v>
      </c>
      <c r="F48" s="482">
        <v>575</v>
      </c>
      <c r="G48" s="482">
        <v>600</v>
      </c>
      <c r="H48" s="577">
        <v>600</v>
      </c>
      <c r="I48" s="439">
        <f t="shared" si="1"/>
        <v>603</v>
      </c>
    </row>
    <row r="49" spans="1:9" ht="58.5">
      <c r="A49" s="698"/>
      <c r="B49" s="198" t="s">
        <v>638</v>
      </c>
      <c r="C49" s="442" t="s">
        <v>0</v>
      </c>
      <c r="D49" s="242">
        <v>250</v>
      </c>
      <c r="E49" s="482">
        <v>250</v>
      </c>
      <c r="F49" s="482">
        <v>250</v>
      </c>
      <c r="G49" s="482">
        <v>260</v>
      </c>
      <c r="H49" s="577">
        <v>260</v>
      </c>
      <c r="I49" s="439">
        <f t="shared" si="1"/>
        <v>262</v>
      </c>
    </row>
    <row r="50" spans="1:9" ht="58.5">
      <c r="A50" s="698"/>
      <c r="B50" s="198" t="s">
        <v>639</v>
      </c>
      <c r="C50" s="442" t="s">
        <v>0</v>
      </c>
      <c r="D50" s="242">
        <v>315</v>
      </c>
      <c r="E50" s="482">
        <v>315</v>
      </c>
      <c r="F50" s="482">
        <v>315</v>
      </c>
      <c r="G50" s="482">
        <v>330</v>
      </c>
      <c r="H50" s="577">
        <v>330</v>
      </c>
      <c r="I50" s="439">
        <f t="shared" si="1"/>
        <v>330</v>
      </c>
    </row>
    <row r="51" spans="1:9" ht="58.5">
      <c r="A51" s="698"/>
      <c r="B51" s="198" t="s">
        <v>640</v>
      </c>
      <c r="C51" s="442" t="s">
        <v>0</v>
      </c>
      <c r="D51" s="242">
        <v>365</v>
      </c>
      <c r="E51" s="482">
        <v>365</v>
      </c>
      <c r="F51" s="482">
        <v>365</v>
      </c>
      <c r="G51" s="482">
        <v>380</v>
      </c>
      <c r="H51" s="577">
        <v>380</v>
      </c>
      <c r="I51" s="439">
        <f t="shared" si="1"/>
        <v>383</v>
      </c>
    </row>
    <row r="52" spans="1:9" ht="58.5">
      <c r="A52" s="698"/>
      <c r="B52" s="198" t="s">
        <v>641</v>
      </c>
      <c r="C52" s="442" t="s">
        <v>0</v>
      </c>
      <c r="D52" s="242">
        <v>285</v>
      </c>
      <c r="E52" s="482">
        <v>285</v>
      </c>
      <c r="F52" s="482">
        <v>285</v>
      </c>
      <c r="G52" s="482">
        <v>300</v>
      </c>
      <c r="H52" s="577">
        <v>300</v>
      </c>
      <c r="I52" s="439">
        <f t="shared" si="1"/>
        <v>299</v>
      </c>
    </row>
    <row r="53" spans="1:9" ht="23.25">
      <c r="A53" s="699">
        <f>A43+1</f>
        <v>9</v>
      </c>
      <c r="B53" s="467" t="s">
        <v>1651</v>
      </c>
      <c r="C53" s="466"/>
      <c r="D53" s="242"/>
      <c r="E53" s="482"/>
      <c r="F53" s="482"/>
      <c r="G53" s="482"/>
      <c r="H53" s="577"/>
      <c r="I53" s="439">
        <f t="shared" si="1"/>
        <v>0</v>
      </c>
    </row>
    <row r="54" spans="1:9" ht="23.25">
      <c r="A54" s="700"/>
      <c r="B54" s="502" t="s">
        <v>1652</v>
      </c>
      <c r="C54" s="466" t="s">
        <v>25</v>
      </c>
      <c r="D54" s="242">
        <v>4725</v>
      </c>
      <c r="E54" s="482">
        <v>4725</v>
      </c>
      <c r="F54" s="482">
        <v>4725</v>
      </c>
      <c r="G54" s="482">
        <v>4950</v>
      </c>
      <c r="H54" s="577">
        <v>4950</v>
      </c>
      <c r="I54" s="439">
        <f t="shared" si="1"/>
        <v>4961</v>
      </c>
    </row>
    <row r="55" spans="1:9" ht="23.25">
      <c r="A55" s="700"/>
      <c r="B55" s="502" t="s">
        <v>1653</v>
      </c>
      <c r="C55" s="466" t="s">
        <v>25</v>
      </c>
      <c r="D55" s="242">
        <v>6825</v>
      </c>
      <c r="E55" s="482">
        <v>6825</v>
      </c>
      <c r="F55" s="482">
        <v>6825</v>
      </c>
      <c r="G55" s="482">
        <v>7100</v>
      </c>
      <c r="H55" s="577">
        <v>7100</v>
      </c>
      <c r="I55" s="439">
        <f t="shared" si="1"/>
        <v>7166</v>
      </c>
    </row>
    <row r="56" spans="1:9" ht="23.25">
      <c r="A56" s="700"/>
      <c r="B56" s="502" t="s">
        <v>1654</v>
      </c>
      <c r="C56" s="466" t="s">
        <v>25</v>
      </c>
      <c r="D56" s="242">
        <v>8610</v>
      </c>
      <c r="E56" s="482">
        <v>8610</v>
      </c>
      <c r="F56" s="482">
        <v>8610</v>
      </c>
      <c r="G56" s="482">
        <v>9000</v>
      </c>
      <c r="H56" s="577">
        <v>9000</v>
      </c>
      <c r="I56" s="439">
        <f t="shared" si="1"/>
        <v>9040</v>
      </c>
    </row>
    <row r="57" spans="1:9" ht="23.25">
      <c r="A57" s="700"/>
      <c r="B57" s="502" t="s">
        <v>1655</v>
      </c>
      <c r="C57" s="466" t="s">
        <v>25</v>
      </c>
      <c r="D57" s="242">
        <v>11025</v>
      </c>
      <c r="E57" s="482">
        <v>11025</v>
      </c>
      <c r="F57" s="482">
        <v>11025</v>
      </c>
      <c r="G57" s="482">
        <v>11500</v>
      </c>
      <c r="H57" s="577">
        <v>11500</v>
      </c>
      <c r="I57" s="439">
        <f t="shared" si="1"/>
        <v>11576</v>
      </c>
    </row>
    <row r="58" spans="1:9" ht="23.25">
      <c r="A58" s="700"/>
      <c r="B58" s="502" t="s">
        <v>1656</v>
      </c>
      <c r="C58" s="466" t="s">
        <v>25</v>
      </c>
      <c r="D58" s="242">
        <v>16275</v>
      </c>
      <c r="E58" s="482">
        <v>16275</v>
      </c>
      <c r="F58" s="482">
        <v>16275</v>
      </c>
      <c r="G58" s="482">
        <v>17000</v>
      </c>
      <c r="H58" s="577">
        <v>17000</v>
      </c>
      <c r="I58" s="439">
        <f t="shared" si="1"/>
        <v>17088</v>
      </c>
    </row>
    <row r="59" spans="1:9" ht="72">
      <c r="A59" s="701"/>
      <c r="B59" s="467" t="s">
        <v>1657</v>
      </c>
      <c r="C59" s="464" t="s">
        <v>1591</v>
      </c>
      <c r="D59" s="443" t="s">
        <v>1658</v>
      </c>
      <c r="E59" s="443" t="s">
        <v>1658</v>
      </c>
      <c r="F59" s="443" t="s">
        <v>1658</v>
      </c>
      <c r="G59" s="443" t="s">
        <v>1658</v>
      </c>
      <c r="H59" s="577" t="s">
        <v>1658</v>
      </c>
      <c r="I59" s="439"/>
    </row>
    <row r="60" spans="1:9" ht="39">
      <c r="A60" s="483">
        <f>A53+1</f>
        <v>10</v>
      </c>
      <c r="B60" s="146" t="s">
        <v>623</v>
      </c>
      <c r="C60" s="442" t="s">
        <v>572</v>
      </c>
      <c r="D60" s="242">
        <v>130</v>
      </c>
      <c r="E60" s="482">
        <v>130</v>
      </c>
      <c r="F60" s="482">
        <v>130</v>
      </c>
      <c r="G60" s="482">
        <v>135</v>
      </c>
      <c r="H60" s="577">
        <v>135</v>
      </c>
      <c r="I60" s="439">
        <f t="shared" si="1"/>
        <v>136</v>
      </c>
    </row>
    <row r="61" spans="1:9" ht="23.25">
      <c r="A61" s="698">
        <f>A60+1</f>
        <v>11</v>
      </c>
      <c r="B61" s="467" t="s">
        <v>202</v>
      </c>
      <c r="C61" s="200"/>
      <c r="D61" s="242"/>
      <c r="E61" s="482"/>
      <c r="F61" s="482"/>
      <c r="G61" s="482"/>
      <c r="H61" s="577"/>
      <c r="I61" s="439">
        <f t="shared" si="1"/>
        <v>0</v>
      </c>
    </row>
    <row r="62" spans="1:9" ht="23.25">
      <c r="A62" s="698"/>
      <c r="B62" s="198" t="s">
        <v>1542</v>
      </c>
      <c r="C62" s="200" t="s">
        <v>550</v>
      </c>
      <c r="D62" s="242">
        <v>50</v>
      </c>
      <c r="E62" s="482">
        <v>50</v>
      </c>
      <c r="F62" s="482">
        <v>50</v>
      </c>
      <c r="G62" s="482">
        <v>52</v>
      </c>
      <c r="H62" s="577">
        <v>52</v>
      </c>
      <c r="I62" s="439">
        <f t="shared" si="1"/>
        <v>52</v>
      </c>
    </row>
    <row r="63" spans="1:9" ht="23.25">
      <c r="A63" s="698"/>
      <c r="B63" s="198" t="s">
        <v>1543</v>
      </c>
      <c r="C63" s="200" t="s">
        <v>550</v>
      </c>
      <c r="D63" s="242">
        <v>65</v>
      </c>
      <c r="E63" s="482">
        <v>65</v>
      </c>
      <c r="F63" s="482">
        <v>65</v>
      </c>
      <c r="G63" s="482">
        <v>68</v>
      </c>
      <c r="H63" s="577">
        <v>68</v>
      </c>
      <c r="I63" s="439">
        <f t="shared" si="1"/>
        <v>68</v>
      </c>
    </row>
    <row r="64" spans="1:9" ht="23.25">
      <c r="A64" s="698"/>
      <c r="B64" s="198" t="s">
        <v>1544</v>
      </c>
      <c r="C64" s="200" t="s">
        <v>550</v>
      </c>
      <c r="D64" s="242">
        <v>90</v>
      </c>
      <c r="E64" s="482">
        <v>90</v>
      </c>
      <c r="F64" s="482">
        <v>90</v>
      </c>
      <c r="G64" s="482">
        <v>94</v>
      </c>
      <c r="H64" s="577">
        <v>94</v>
      </c>
      <c r="I64" s="439">
        <f t="shared" si="1"/>
        <v>94</v>
      </c>
    </row>
    <row r="65" spans="1:9" ht="23.25">
      <c r="A65" s="698"/>
      <c r="B65" s="198" t="s">
        <v>1545</v>
      </c>
      <c r="C65" s="200" t="s">
        <v>550</v>
      </c>
      <c r="D65" s="242">
        <v>105</v>
      </c>
      <c r="E65" s="482">
        <v>105</v>
      </c>
      <c r="F65" s="482">
        <v>105</v>
      </c>
      <c r="G65" s="482">
        <v>110</v>
      </c>
      <c r="H65" s="577">
        <v>110</v>
      </c>
      <c r="I65" s="439">
        <f t="shared" si="1"/>
        <v>110</v>
      </c>
    </row>
    <row r="66" spans="1:9" ht="48">
      <c r="A66" s="695">
        <f>A61+1</f>
        <v>12</v>
      </c>
      <c r="B66" s="460" t="s">
        <v>624</v>
      </c>
      <c r="C66" s="200"/>
      <c r="D66" s="242"/>
      <c r="E66" s="482"/>
      <c r="F66" s="482"/>
      <c r="G66" s="482"/>
      <c r="H66" s="577"/>
      <c r="I66" s="439">
        <f t="shared" si="1"/>
        <v>0</v>
      </c>
    </row>
    <row r="67" spans="1:9" ht="23.25">
      <c r="A67" s="696"/>
      <c r="B67" s="198" t="s">
        <v>625</v>
      </c>
      <c r="C67" s="200" t="s">
        <v>550</v>
      </c>
      <c r="D67" s="242">
        <v>50</v>
      </c>
      <c r="E67" s="482">
        <v>50</v>
      </c>
      <c r="F67" s="482">
        <v>50</v>
      </c>
      <c r="G67" s="482">
        <v>52</v>
      </c>
      <c r="H67" s="577">
        <v>52</v>
      </c>
      <c r="I67" s="439">
        <f t="shared" si="1"/>
        <v>52</v>
      </c>
    </row>
    <row r="68" spans="1:9" ht="23.25">
      <c r="A68" s="697"/>
      <c r="B68" s="198" t="s">
        <v>626</v>
      </c>
      <c r="C68" s="200" t="s">
        <v>550</v>
      </c>
      <c r="D68" s="242">
        <v>30</v>
      </c>
      <c r="E68" s="482">
        <v>30</v>
      </c>
      <c r="F68" s="482">
        <v>30</v>
      </c>
      <c r="G68" s="482">
        <v>31</v>
      </c>
      <c r="H68" s="577">
        <v>31</v>
      </c>
      <c r="I68" s="439">
        <f t="shared" si="1"/>
        <v>31</v>
      </c>
    </row>
    <row r="69" spans="1:9" ht="23.25">
      <c r="A69" s="695">
        <f>A66+1</f>
        <v>13</v>
      </c>
      <c r="B69" s="467" t="s">
        <v>1659</v>
      </c>
      <c r="C69" s="200"/>
      <c r="D69" s="242"/>
      <c r="E69" s="484"/>
      <c r="F69" s="484"/>
      <c r="G69" s="484"/>
      <c r="H69" s="577"/>
      <c r="I69" s="439">
        <f t="shared" ref="I69:I77" si="3">TRUNC(F69*I$3)</f>
        <v>0</v>
      </c>
    </row>
    <row r="70" spans="1:9" ht="23.25">
      <c r="A70" s="696"/>
      <c r="B70" s="198" t="s">
        <v>321</v>
      </c>
      <c r="C70" s="200" t="s">
        <v>569</v>
      </c>
      <c r="D70" s="242">
        <v>121.00000000000001</v>
      </c>
      <c r="E70" s="482">
        <v>121.00000000000001</v>
      </c>
      <c r="F70" s="482">
        <v>121.00000000000001</v>
      </c>
      <c r="G70" s="482">
        <v>127</v>
      </c>
      <c r="H70" s="577">
        <v>127</v>
      </c>
      <c r="I70" s="439">
        <f t="shared" si="3"/>
        <v>127</v>
      </c>
    </row>
    <row r="71" spans="1:9" ht="23.25">
      <c r="A71" s="696"/>
      <c r="B71" s="198" t="s">
        <v>1660</v>
      </c>
      <c r="C71" s="461" t="s">
        <v>1661</v>
      </c>
      <c r="D71" s="242">
        <v>44</v>
      </c>
      <c r="E71" s="482">
        <v>44</v>
      </c>
      <c r="F71" s="482">
        <v>44</v>
      </c>
      <c r="G71" s="482">
        <v>46</v>
      </c>
      <c r="H71" s="577">
        <v>46</v>
      </c>
      <c r="I71" s="439">
        <f t="shared" si="3"/>
        <v>46</v>
      </c>
    </row>
    <row r="72" spans="1:9" ht="23.25">
      <c r="A72" s="696"/>
      <c r="B72" s="469" t="s">
        <v>1662</v>
      </c>
      <c r="C72" s="461" t="s">
        <v>572</v>
      </c>
      <c r="D72" s="242">
        <v>98</v>
      </c>
      <c r="E72" s="242">
        <v>98</v>
      </c>
      <c r="F72" s="242">
        <v>112</v>
      </c>
      <c r="G72" s="242">
        <v>117</v>
      </c>
      <c r="H72" s="577">
        <v>117</v>
      </c>
      <c r="I72" s="439">
        <f t="shared" si="3"/>
        <v>117</v>
      </c>
    </row>
    <row r="73" spans="1:9" ht="23.25">
      <c r="A73" s="696"/>
      <c r="B73" s="469" t="s">
        <v>2069</v>
      </c>
      <c r="C73" s="461" t="s">
        <v>572</v>
      </c>
      <c r="D73" s="242"/>
      <c r="E73" s="242"/>
      <c r="F73" s="242"/>
      <c r="G73" s="242"/>
      <c r="H73" s="577">
        <v>110</v>
      </c>
      <c r="I73" s="439"/>
    </row>
    <row r="74" spans="1:9" ht="23.25">
      <c r="A74" s="696"/>
      <c r="B74" s="469" t="s">
        <v>1663</v>
      </c>
      <c r="C74" s="461" t="s">
        <v>572</v>
      </c>
      <c r="D74" s="242">
        <v>78</v>
      </c>
      <c r="E74" s="242">
        <v>78</v>
      </c>
      <c r="F74" s="242">
        <v>78</v>
      </c>
      <c r="G74" s="242">
        <v>80</v>
      </c>
      <c r="H74" s="577">
        <v>80</v>
      </c>
      <c r="I74" s="439">
        <f t="shared" si="3"/>
        <v>81</v>
      </c>
    </row>
    <row r="75" spans="1:9" ht="23.25">
      <c r="A75" s="696"/>
      <c r="B75" s="469" t="s">
        <v>1664</v>
      </c>
      <c r="C75" s="461" t="s">
        <v>572</v>
      </c>
      <c r="D75" s="242">
        <v>325</v>
      </c>
      <c r="E75" s="242">
        <v>325</v>
      </c>
      <c r="F75" s="242">
        <v>325</v>
      </c>
      <c r="G75" s="242">
        <v>340</v>
      </c>
      <c r="H75" s="577">
        <v>340</v>
      </c>
      <c r="I75" s="439">
        <f t="shared" si="3"/>
        <v>341</v>
      </c>
    </row>
    <row r="76" spans="1:9" ht="23.25">
      <c r="A76" s="696"/>
      <c r="B76" s="462" t="s">
        <v>342</v>
      </c>
      <c r="C76" s="200" t="s">
        <v>1665</v>
      </c>
      <c r="D76" s="242">
        <v>742.50000000000011</v>
      </c>
      <c r="E76" s="242">
        <v>742.50000000000011</v>
      </c>
      <c r="F76" s="242">
        <v>742.50000000000011</v>
      </c>
      <c r="G76" s="242">
        <v>780</v>
      </c>
      <c r="H76" s="577">
        <v>780</v>
      </c>
      <c r="I76" s="439">
        <f t="shared" si="3"/>
        <v>779</v>
      </c>
    </row>
    <row r="77" spans="1:9" ht="23.25">
      <c r="A77" s="485">
        <v>14</v>
      </c>
      <c r="B77" s="462" t="s">
        <v>1491</v>
      </c>
      <c r="C77" s="200" t="s">
        <v>1482</v>
      </c>
      <c r="D77" s="242"/>
      <c r="E77" s="242">
        <v>115</v>
      </c>
      <c r="F77" s="242">
        <v>115</v>
      </c>
      <c r="G77" s="242">
        <v>120</v>
      </c>
      <c r="H77" s="577">
        <v>120</v>
      </c>
      <c r="I77" s="439">
        <f t="shared" si="3"/>
        <v>120</v>
      </c>
    </row>
    <row r="78" spans="1:9" ht="23.25">
      <c r="A78" s="486"/>
      <c r="B78" s="487"/>
      <c r="C78" s="488"/>
      <c r="D78" s="489"/>
      <c r="E78" s="489"/>
      <c r="F78" s="490"/>
      <c r="G78" s="490"/>
      <c r="H78" s="490"/>
      <c r="I78" s="439"/>
    </row>
    <row r="79" spans="1:9" ht="23.25">
      <c r="A79" s="486"/>
      <c r="B79" s="487"/>
      <c r="C79" s="488"/>
      <c r="D79" s="489"/>
      <c r="E79" s="489"/>
      <c r="F79" s="490"/>
      <c r="G79" s="490"/>
      <c r="H79" s="490"/>
      <c r="I79" s="439"/>
    </row>
    <row r="80" spans="1:9" ht="23.25">
      <c r="A80" s="690" t="s">
        <v>1548</v>
      </c>
      <c r="B80" s="690"/>
      <c r="C80" s="690"/>
      <c r="D80" s="690"/>
      <c r="E80" s="690"/>
      <c r="F80" s="690"/>
      <c r="G80" s="690"/>
      <c r="H80" s="691"/>
      <c r="I80" s="439"/>
    </row>
    <row r="81" spans="1:9" ht="23.25">
      <c r="A81" s="690"/>
      <c r="B81" s="690"/>
      <c r="C81" s="690"/>
      <c r="D81" s="690"/>
      <c r="E81" s="690"/>
      <c r="F81" s="690"/>
      <c r="G81" s="690"/>
      <c r="H81" s="691"/>
      <c r="I81" s="439"/>
    </row>
    <row r="82" spans="1:9" ht="23.25">
      <c r="A82" s="690"/>
      <c r="B82" s="690"/>
      <c r="C82" s="690"/>
      <c r="D82" s="690"/>
      <c r="E82" s="690"/>
      <c r="F82" s="690"/>
      <c r="G82" s="690"/>
      <c r="H82" s="691"/>
      <c r="I82" s="439"/>
    </row>
    <row r="88" spans="1:9">
      <c r="A88" s="491"/>
      <c r="C88" s="491"/>
      <c r="D88" s="492"/>
    </row>
    <row r="89" spans="1:9">
      <c r="A89" s="491"/>
      <c r="C89" s="491"/>
      <c r="D89" s="492"/>
    </row>
    <row r="90" spans="1:9">
      <c r="A90" s="491"/>
      <c r="C90" s="491"/>
      <c r="D90" s="492"/>
    </row>
    <row r="91" spans="1:9">
      <c r="A91" s="491"/>
      <c r="C91" s="491"/>
      <c r="D91" s="492"/>
    </row>
    <row r="92" spans="1:9">
      <c r="A92" s="491"/>
      <c r="C92" s="491"/>
      <c r="D92" s="492"/>
    </row>
    <row r="93" spans="1:9">
      <c r="A93" s="491"/>
      <c r="C93" s="491"/>
      <c r="D93" s="492"/>
    </row>
    <row r="94" spans="1:9">
      <c r="A94" s="491"/>
      <c r="C94" s="491"/>
      <c r="D94" s="492"/>
    </row>
    <row r="95" spans="1:9">
      <c r="A95" s="491"/>
      <c r="C95" s="491"/>
      <c r="D95" s="492"/>
    </row>
    <row r="96" spans="1:9">
      <c r="A96" s="491"/>
      <c r="C96" s="491"/>
      <c r="D96" s="492"/>
    </row>
    <row r="97" spans="1:4">
      <c r="A97" s="491"/>
      <c r="C97" s="491"/>
      <c r="D97" s="492"/>
    </row>
    <row r="98" spans="1:4">
      <c r="A98" s="491"/>
      <c r="C98" s="491"/>
      <c r="D98" s="492"/>
    </row>
    <row r="99" spans="1:4">
      <c r="A99" s="491"/>
      <c r="C99" s="491"/>
      <c r="D99" s="492"/>
    </row>
    <row r="100" spans="1:4">
      <c r="A100" s="491"/>
      <c r="C100" s="491"/>
      <c r="D100" s="492"/>
    </row>
    <row r="101" spans="1:4">
      <c r="A101" s="491"/>
      <c r="C101" s="491"/>
      <c r="D101" s="492"/>
    </row>
    <row r="102" spans="1:4">
      <c r="A102" s="491"/>
      <c r="C102" s="491"/>
      <c r="D102" s="492"/>
    </row>
    <row r="103" spans="1:4">
      <c r="A103" s="491"/>
      <c r="C103" s="491"/>
      <c r="D103" s="492"/>
    </row>
    <row r="104" spans="1:4">
      <c r="A104" s="491"/>
      <c r="C104" s="491"/>
      <c r="D104" s="492"/>
    </row>
    <row r="105" spans="1:4">
      <c r="A105" s="491"/>
      <c r="C105" s="491"/>
      <c r="D105" s="492"/>
    </row>
    <row r="106" spans="1:4">
      <c r="A106" s="491"/>
      <c r="C106" s="491"/>
      <c r="D106" s="492"/>
    </row>
    <row r="107" spans="1:4">
      <c r="A107" s="491"/>
      <c r="C107" s="491"/>
      <c r="D107" s="492"/>
    </row>
    <row r="108" spans="1:4">
      <c r="A108" s="491"/>
      <c r="C108" s="491"/>
      <c r="D108" s="492"/>
    </row>
    <row r="109" spans="1:4">
      <c r="A109" s="491"/>
      <c r="C109" s="491"/>
      <c r="D109" s="492"/>
    </row>
    <row r="110" spans="1:4">
      <c r="A110" s="491"/>
      <c r="C110" s="491"/>
      <c r="D110" s="492"/>
    </row>
    <row r="111" spans="1:4">
      <c r="A111" s="491"/>
      <c r="C111" s="491"/>
      <c r="D111" s="492"/>
    </row>
    <row r="112" spans="1:4">
      <c r="A112" s="491"/>
      <c r="C112" s="491"/>
      <c r="D112" s="492"/>
    </row>
    <row r="113" spans="1:4">
      <c r="A113" s="491"/>
      <c r="C113" s="491"/>
      <c r="D113" s="492"/>
    </row>
    <row r="114" spans="1:4">
      <c r="A114" s="491"/>
      <c r="C114" s="491"/>
      <c r="D114" s="492"/>
    </row>
    <row r="115" spans="1:4">
      <c r="A115" s="491"/>
      <c r="C115" s="491"/>
      <c r="D115" s="492"/>
    </row>
    <row r="116" spans="1:4">
      <c r="A116" s="491"/>
      <c r="C116" s="491"/>
      <c r="D116" s="492"/>
    </row>
  </sheetData>
  <mergeCells count="15">
    <mergeCell ref="A80:H82"/>
    <mergeCell ref="A1:H1"/>
    <mergeCell ref="D28:F28"/>
    <mergeCell ref="A20:A23"/>
    <mergeCell ref="A69:A76"/>
    <mergeCell ref="A26:A32"/>
    <mergeCell ref="A53:A59"/>
    <mergeCell ref="A43:A52"/>
    <mergeCell ref="A66:A68"/>
    <mergeCell ref="A10:A18"/>
    <mergeCell ref="A3:A4"/>
    <mergeCell ref="A24:A25"/>
    <mergeCell ref="A61:A65"/>
    <mergeCell ref="A7:A9"/>
    <mergeCell ref="A33:A42"/>
  </mergeCells>
  <phoneticPr fontId="4" type="noConversion"/>
  <printOptions horizontalCentered="1"/>
  <pageMargins left="0.28000000000000003" right="0.196850393700787" top="0.68" bottom="0.65" header="0.33" footer="0.196850393700787"/>
  <pageSetup paperSize="9" scale="76" fitToWidth="0" orientation="portrait" horizontalDpi="4294967293" verticalDpi="4294967293" r:id="rId1"/>
  <headerFooter alignWithMargins="0"/>
  <rowBreaks count="1" manualBreakCount="1">
    <brk id="52"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24"/>
  <sheetViews>
    <sheetView view="pageBreakPreview" zoomScale="120" zoomScaleSheetLayoutView="120" workbookViewId="0">
      <pane xSplit="1" ySplit="2" topLeftCell="B3" activePane="bottomRight" state="frozen"/>
      <selection pane="topRight" activeCell="B1" sqref="B1"/>
      <selection pane="bottomLeft" activeCell="A3" sqref="A3"/>
      <selection pane="bottomRight" activeCell="K4" sqref="K4:K80"/>
    </sheetView>
  </sheetViews>
  <sheetFormatPr defaultColWidth="9.140625" defaultRowHeight="12.75"/>
  <cols>
    <col min="1" max="1" width="5.7109375" style="511" bestFit="1" customWidth="1"/>
    <col min="2" max="2" width="37.7109375" style="510" customWidth="1"/>
    <col min="3" max="3" width="7.28515625" style="512" bestFit="1" customWidth="1"/>
    <col min="4" max="4" width="17" style="1" hidden="1" customWidth="1"/>
    <col min="5" max="5" width="15.7109375" style="112" hidden="1" customWidth="1"/>
    <col min="6" max="6" width="15.5703125" style="184" hidden="1" customWidth="1"/>
    <col min="7" max="8" width="8.85546875" style="184" bestFit="1" customWidth="1"/>
    <col min="9" max="10" width="11.85546875" style="1" bestFit="1" customWidth="1"/>
    <col min="11" max="11" width="11.85546875" style="1" customWidth="1"/>
    <col min="12" max="12" width="6.5703125" style="1" bestFit="1" customWidth="1"/>
    <col min="13" max="13" width="11.5703125" style="1" bestFit="1" customWidth="1"/>
    <col min="14" max="14" width="12.42578125" style="1" bestFit="1" customWidth="1"/>
    <col min="15" max="15" width="9.140625" style="1"/>
    <col min="16" max="16" width="9.42578125" style="1" bestFit="1" customWidth="1"/>
    <col min="17" max="16384" width="9.140625" style="1"/>
  </cols>
  <sheetData>
    <row r="1" spans="1:14" ht="23.25">
      <c r="A1" s="708" t="s">
        <v>2093</v>
      </c>
      <c r="B1" s="708"/>
      <c r="C1" s="708"/>
      <c r="D1" s="708"/>
      <c r="E1" s="708"/>
      <c r="F1" s="708"/>
      <c r="G1" s="708"/>
      <c r="H1" s="708"/>
      <c r="I1" s="708"/>
      <c r="J1" s="708"/>
      <c r="K1" s="708"/>
      <c r="L1" s="708"/>
    </row>
    <row r="2" spans="1:14" ht="54">
      <c r="A2" s="499" t="s">
        <v>8</v>
      </c>
      <c r="B2" s="452" t="s">
        <v>543</v>
      </c>
      <c r="C2" s="503" t="s">
        <v>53</v>
      </c>
      <c r="D2" s="2" t="s">
        <v>434</v>
      </c>
      <c r="E2" s="97" t="s">
        <v>597</v>
      </c>
      <c r="F2" s="177" t="e">
        <f>Labour!#REF!</f>
        <v>#REF!</v>
      </c>
      <c r="G2" s="177" t="s">
        <v>1314</v>
      </c>
      <c r="H2" s="177" t="s">
        <v>1502</v>
      </c>
      <c r="I2" s="177" t="s">
        <v>1501</v>
      </c>
      <c r="J2" s="177" t="s">
        <v>1990</v>
      </c>
      <c r="K2" s="579" t="s">
        <v>2068</v>
      </c>
      <c r="L2" s="177" t="s">
        <v>1457</v>
      </c>
    </row>
    <row r="3" spans="1:14" ht="14.25">
      <c r="A3" s="702">
        <v>1</v>
      </c>
      <c r="B3" s="467" t="s">
        <v>1666</v>
      </c>
      <c r="C3" s="466"/>
      <c r="D3" s="3"/>
      <c r="E3" s="12"/>
      <c r="F3" s="182">
        <f t="shared" ref="F3:F30" si="0">E3</f>
        <v>0</v>
      </c>
      <c r="G3" s="182"/>
      <c r="H3" s="182"/>
      <c r="I3" s="10"/>
      <c r="J3" s="10"/>
      <c r="K3" s="10"/>
      <c r="L3" s="4"/>
      <c r="M3" s="563">
        <v>1.05</v>
      </c>
    </row>
    <row r="4" spans="1:14" ht="23.25">
      <c r="A4" s="703"/>
      <c r="B4" s="463" t="s">
        <v>1667</v>
      </c>
      <c r="C4" s="466" t="s">
        <v>15</v>
      </c>
      <c r="D4" s="3">
        <v>78</v>
      </c>
      <c r="E4" s="12">
        <v>80</v>
      </c>
      <c r="F4" s="182">
        <v>84</v>
      </c>
      <c r="G4" s="182">
        <v>80</v>
      </c>
      <c r="H4" s="182">
        <v>83</v>
      </c>
      <c r="I4" s="182">
        <v>106</v>
      </c>
      <c r="J4" s="182">
        <v>109</v>
      </c>
      <c r="K4" s="182">
        <v>104</v>
      </c>
      <c r="L4" s="4"/>
      <c r="M4" s="439">
        <f>TRUNC(I4*M$3)</f>
        <v>111</v>
      </c>
      <c r="N4" s="569">
        <f>J4/I4</f>
        <v>1.0283018867924529</v>
      </c>
    </row>
    <row r="5" spans="1:14" ht="23.25">
      <c r="A5" s="703"/>
      <c r="B5" s="463" t="s">
        <v>2063</v>
      </c>
      <c r="C5" s="466" t="s">
        <v>15</v>
      </c>
      <c r="D5" s="3">
        <v>75</v>
      </c>
      <c r="E5" s="12">
        <v>77</v>
      </c>
      <c r="F5" s="182">
        <v>85</v>
      </c>
      <c r="G5" s="182">
        <v>77</v>
      </c>
      <c r="H5" s="182">
        <v>80</v>
      </c>
      <c r="I5" s="182">
        <v>103</v>
      </c>
      <c r="J5" s="182">
        <v>105</v>
      </c>
      <c r="K5" s="182">
        <v>100</v>
      </c>
      <c r="L5" s="4"/>
      <c r="M5" s="439">
        <f t="shared" ref="M5:M68" si="1">TRUNC(I5*M$3)</f>
        <v>108</v>
      </c>
    </row>
    <row r="6" spans="1:14" ht="23.25">
      <c r="A6" s="703"/>
      <c r="B6" s="463" t="s">
        <v>2064</v>
      </c>
      <c r="C6" s="466" t="s">
        <v>15</v>
      </c>
      <c r="D6" s="3">
        <v>77</v>
      </c>
      <c r="E6" s="12">
        <v>79</v>
      </c>
      <c r="F6" s="182">
        <v>87</v>
      </c>
      <c r="G6" s="182">
        <v>80</v>
      </c>
      <c r="H6" s="182">
        <v>83</v>
      </c>
      <c r="I6" s="182">
        <v>106</v>
      </c>
      <c r="J6" s="182">
        <v>109</v>
      </c>
      <c r="K6" s="182">
        <v>104</v>
      </c>
      <c r="L6" s="4"/>
      <c r="M6" s="439">
        <f t="shared" si="1"/>
        <v>111</v>
      </c>
    </row>
    <row r="7" spans="1:14" ht="23.25">
      <c r="A7" s="704"/>
      <c r="B7" s="463" t="s">
        <v>94</v>
      </c>
      <c r="C7" s="466" t="s">
        <v>15</v>
      </c>
      <c r="D7" s="3">
        <v>110</v>
      </c>
      <c r="E7" s="12">
        <v>111</v>
      </c>
      <c r="F7" s="182">
        <v>115</v>
      </c>
      <c r="G7" s="182">
        <v>115</v>
      </c>
      <c r="H7" s="182">
        <v>120</v>
      </c>
      <c r="I7" s="182">
        <v>150</v>
      </c>
      <c r="J7" s="182">
        <v>155</v>
      </c>
      <c r="K7" s="182">
        <v>150</v>
      </c>
      <c r="L7" s="4"/>
      <c r="M7" s="439">
        <f t="shared" si="1"/>
        <v>157</v>
      </c>
    </row>
    <row r="8" spans="1:14" ht="23.25">
      <c r="A8" s="702">
        <f>A3+1</f>
        <v>2</v>
      </c>
      <c r="B8" s="467" t="s">
        <v>1668</v>
      </c>
      <c r="C8" s="466"/>
      <c r="D8" s="3"/>
      <c r="E8" s="12"/>
      <c r="F8" s="182">
        <f t="shared" si="0"/>
        <v>0</v>
      </c>
      <c r="G8" s="182"/>
      <c r="H8" s="182"/>
      <c r="I8" s="182"/>
      <c r="J8" s="182"/>
      <c r="K8" s="182"/>
      <c r="L8" s="4"/>
      <c r="M8" s="439">
        <f t="shared" si="1"/>
        <v>0</v>
      </c>
    </row>
    <row r="9" spans="1:14" ht="27">
      <c r="A9" s="703"/>
      <c r="B9" s="463" t="s">
        <v>1669</v>
      </c>
      <c r="C9" s="466" t="s">
        <v>15</v>
      </c>
      <c r="D9" s="3" t="s">
        <v>573</v>
      </c>
      <c r="E9" s="12">
        <v>150</v>
      </c>
      <c r="F9" s="182">
        <f t="shared" si="0"/>
        <v>150</v>
      </c>
      <c r="G9" s="182">
        <v>150</v>
      </c>
      <c r="H9" s="182">
        <v>150</v>
      </c>
      <c r="I9" s="182">
        <f>H9*1.025</f>
        <v>153.75</v>
      </c>
      <c r="J9" s="182">
        <v>160</v>
      </c>
      <c r="K9" s="182">
        <v>160</v>
      </c>
      <c r="L9" s="4"/>
      <c r="M9" s="439">
        <f t="shared" si="1"/>
        <v>161</v>
      </c>
    </row>
    <row r="10" spans="1:14" ht="23.25">
      <c r="A10" s="703"/>
      <c r="B10" s="463" t="s">
        <v>1670</v>
      </c>
      <c r="C10" s="466" t="s">
        <v>15</v>
      </c>
      <c r="D10" s="3">
        <v>140</v>
      </c>
      <c r="E10" s="12">
        <v>150</v>
      </c>
      <c r="F10" s="182">
        <f t="shared" si="0"/>
        <v>150</v>
      </c>
      <c r="G10" s="182">
        <v>165</v>
      </c>
      <c r="H10" s="182">
        <v>165</v>
      </c>
      <c r="I10" s="182">
        <f t="shared" ref="I10:I15" si="2">H10*1.025</f>
        <v>169.12499999999997</v>
      </c>
      <c r="J10" s="182">
        <v>175</v>
      </c>
      <c r="K10" s="182">
        <v>175</v>
      </c>
      <c r="L10" s="4"/>
      <c r="M10" s="439">
        <f t="shared" si="1"/>
        <v>177</v>
      </c>
    </row>
    <row r="11" spans="1:14" ht="23.25">
      <c r="A11" s="703"/>
      <c r="B11" s="463" t="s">
        <v>1671</v>
      </c>
      <c r="C11" s="466" t="s">
        <v>15</v>
      </c>
      <c r="D11" s="3">
        <v>140</v>
      </c>
      <c r="E11" s="12">
        <v>150</v>
      </c>
      <c r="F11" s="182">
        <f t="shared" si="0"/>
        <v>150</v>
      </c>
      <c r="G11" s="182">
        <v>150</v>
      </c>
      <c r="H11" s="182">
        <v>150</v>
      </c>
      <c r="I11" s="182">
        <f t="shared" si="2"/>
        <v>153.75</v>
      </c>
      <c r="J11" s="182">
        <v>160</v>
      </c>
      <c r="K11" s="182">
        <v>160</v>
      </c>
      <c r="L11" s="4"/>
      <c r="M11" s="439">
        <f t="shared" si="1"/>
        <v>161</v>
      </c>
    </row>
    <row r="12" spans="1:14" ht="23.25">
      <c r="A12" s="703"/>
      <c r="B12" s="467" t="s">
        <v>1672</v>
      </c>
      <c r="C12" s="466"/>
      <c r="D12" s="3"/>
      <c r="E12" s="12"/>
      <c r="F12" s="182">
        <f t="shared" si="0"/>
        <v>0</v>
      </c>
      <c r="G12" s="182"/>
      <c r="H12" s="182"/>
      <c r="I12" s="182"/>
      <c r="J12" s="182"/>
      <c r="K12" s="182"/>
      <c r="L12" s="4"/>
      <c r="M12" s="439">
        <f t="shared" si="1"/>
        <v>0</v>
      </c>
    </row>
    <row r="13" spans="1:14" ht="30">
      <c r="A13" s="703"/>
      <c r="B13" s="463" t="s">
        <v>1673</v>
      </c>
      <c r="C13" s="466" t="s">
        <v>15</v>
      </c>
      <c r="D13" s="3">
        <v>140</v>
      </c>
      <c r="E13" s="12">
        <v>150</v>
      </c>
      <c r="F13" s="182">
        <f t="shared" si="0"/>
        <v>150</v>
      </c>
      <c r="G13" s="182">
        <v>150</v>
      </c>
      <c r="H13" s="182">
        <v>150</v>
      </c>
      <c r="I13" s="182">
        <f t="shared" si="2"/>
        <v>153.75</v>
      </c>
      <c r="J13" s="182">
        <v>160</v>
      </c>
      <c r="K13" s="182">
        <v>160</v>
      </c>
      <c r="L13" s="4"/>
      <c r="M13" s="439">
        <f t="shared" si="1"/>
        <v>161</v>
      </c>
    </row>
    <row r="14" spans="1:14" ht="30">
      <c r="A14" s="703"/>
      <c r="B14" s="463" t="s">
        <v>1674</v>
      </c>
      <c r="C14" s="466" t="s">
        <v>15</v>
      </c>
      <c r="D14" s="3">
        <v>140</v>
      </c>
      <c r="E14" s="12">
        <v>150</v>
      </c>
      <c r="F14" s="182">
        <f t="shared" si="0"/>
        <v>150</v>
      </c>
      <c r="G14" s="182">
        <v>150</v>
      </c>
      <c r="H14" s="182">
        <v>150</v>
      </c>
      <c r="I14" s="182">
        <f t="shared" si="2"/>
        <v>153.75</v>
      </c>
      <c r="J14" s="182">
        <v>160</v>
      </c>
      <c r="K14" s="182">
        <v>160</v>
      </c>
      <c r="L14" s="4"/>
      <c r="M14" s="439">
        <f t="shared" si="1"/>
        <v>161</v>
      </c>
    </row>
    <row r="15" spans="1:14" ht="36">
      <c r="A15" s="704"/>
      <c r="B15" s="465" t="s">
        <v>595</v>
      </c>
      <c r="C15" s="466" t="s">
        <v>15</v>
      </c>
      <c r="D15" s="3"/>
      <c r="E15" s="12">
        <v>200</v>
      </c>
      <c r="F15" s="182">
        <f t="shared" si="0"/>
        <v>200</v>
      </c>
      <c r="G15" s="182">
        <v>200</v>
      </c>
      <c r="H15" s="182">
        <v>200</v>
      </c>
      <c r="I15" s="182">
        <f t="shared" si="2"/>
        <v>204.99999999999997</v>
      </c>
      <c r="J15" s="182">
        <v>215</v>
      </c>
      <c r="K15" s="182">
        <v>215</v>
      </c>
      <c r="L15" s="4"/>
      <c r="M15" s="439">
        <f t="shared" si="1"/>
        <v>215</v>
      </c>
    </row>
    <row r="16" spans="1:14" ht="23.25">
      <c r="A16" s="702">
        <f>A8+1</f>
        <v>3</v>
      </c>
      <c r="B16" s="467" t="s">
        <v>16</v>
      </c>
      <c r="C16" s="466"/>
      <c r="D16" s="3"/>
      <c r="E16" s="12"/>
      <c r="F16" s="182">
        <f t="shared" si="0"/>
        <v>0</v>
      </c>
      <c r="G16" s="182"/>
      <c r="H16" s="182"/>
      <c r="I16" s="182"/>
      <c r="J16" s="182"/>
      <c r="K16" s="182"/>
      <c r="L16" s="4"/>
      <c r="M16" s="439">
        <f t="shared" si="1"/>
        <v>0</v>
      </c>
    </row>
    <row r="17" spans="1:13" ht="30">
      <c r="A17" s="703"/>
      <c r="B17" s="463" t="s">
        <v>1675</v>
      </c>
      <c r="C17" s="466" t="s">
        <v>15</v>
      </c>
      <c r="D17" s="3">
        <v>140</v>
      </c>
      <c r="E17" s="12">
        <f>150</f>
        <v>150</v>
      </c>
      <c r="F17" s="182">
        <f t="shared" si="0"/>
        <v>150</v>
      </c>
      <c r="G17" s="182">
        <v>150</v>
      </c>
      <c r="H17" s="182">
        <v>150</v>
      </c>
      <c r="I17" s="182">
        <f>H17*1.05</f>
        <v>157.5</v>
      </c>
      <c r="J17" s="182">
        <v>165</v>
      </c>
      <c r="K17" s="182">
        <v>165</v>
      </c>
      <c r="L17" s="4"/>
      <c r="M17" s="439">
        <f t="shared" si="1"/>
        <v>165</v>
      </c>
    </row>
    <row r="18" spans="1:13" ht="28.5">
      <c r="A18" s="703"/>
      <c r="B18" s="500" t="s">
        <v>1676</v>
      </c>
      <c r="C18" s="466" t="s">
        <v>15</v>
      </c>
      <c r="D18" s="3">
        <v>140</v>
      </c>
      <c r="E18" s="12">
        <f>150</f>
        <v>150</v>
      </c>
      <c r="F18" s="182">
        <f t="shared" si="0"/>
        <v>150</v>
      </c>
      <c r="G18" s="182">
        <v>150</v>
      </c>
      <c r="H18" s="182">
        <v>150</v>
      </c>
      <c r="I18" s="182">
        <f t="shared" ref="I18:I22" si="3">H18*1.05</f>
        <v>157.5</v>
      </c>
      <c r="J18" s="182">
        <v>165</v>
      </c>
      <c r="K18" s="182">
        <v>165</v>
      </c>
      <c r="L18" s="4"/>
      <c r="M18" s="439">
        <f t="shared" si="1"/>
        <v>165</v>
      </c>
    </row>
    <row r="19" spans="1:13" ht="25.5">
      <c r="A19" s="703"/>
      <c r="B19" s="500" t="s">
        <v>1677</v>
      </c>
      <c r="C19" s="466" t="s">
        <v>15</v>
      </c>
      <c r="D19" s="3">
        <v>140</v>
      </c>
      <c r="E19" s="12">
        <f>150</f>
        <v>150</v>
      </c>
      <c r="F19" s="182">
        <f t="shared" si="0"/>
        <v>150</v>
      </c>
      <c r="G19" s="182">
        <v>150</v>
      </c>
      <c r="H19" s="182">
        <v>150</v>
      </c>
      <c r="I19" s="182">
        <f t="shared" si="3"/>
        <v>157.5</v>
      </c>
      <c r="J19" s="182">
        <v>165</v>
      </c>
      <c r="K19" s="182">
        <v>165</v>
      </c>
      <c r="L19" s="4"/>
      <c r="M19" s="439">
        <f t="shared" si="1"/>
        <v>165</v>
      </c>
    </row>
    <row r="20" spans="1:13" s="183" customFormat="1" ht="23.25">
      <c r="A20" s="703"/>
      <c r="B20" s="504" t="s">
        <v>17</v>
      </c>
      <c r="C20" s="505" t="s">
        <v>15</v>
      </c>
      <c r="D20" s="385">
        <v>140</v>
      </c>
      <c r="E20" s="182">
        <v>140</v>
      </c>
      <c r="F20" s="182">
        <f t="shared" si="0"/>
        <v>140</v>
      </c>
      <c r="G20" s="182">
        <v>140</v>
      </c>
      <c r="H20" s="182">
        <v>140</v>
      </c>
      <c r="I20" s="182">
        <f t="shared" si="3"/>
        <v>147</v>
      </c>
      <c r="J20" s="182">
        <v>152</v>
      </c>
      <c r="K20" s="182">
        <v>152</v>
      </c>
      <c r="L20" s="205"/>
      <c r="M20" s="439">
        <f t="shared" si="1"/>
        <v>154</v>
      </c>
    </row>
    <row r="21" spans="1:13" ht="23.25">
      <c r="A21" s="703"/>
      <c r="B21" s="463" t="s">
        <v>184</v>
      </c>
      <c r="C21" s="466" t="s">
        <v>15</v>
      </c>
      <c r="D21" s="3">
        <v>140</v>
      </c>
      <c r="E21" s="12">
        <v>140</v>
      </c>
      <c r="F21" s="182">
        <f t="shared" si="0"/>
        <v>140</v>
      </c>
      <c r="G21" s="182">
        <v>140</v>
      </c>
      <c r="H21" s="182">
        <v>140</v>
      </c>
      <c r="I21" s="182">
        <f t="shared" si="3"/>
        <v>147</v>
      </c>
      <c r="J21" s="182">
        <v>152</v>
      </c>
      <c r="K21" s="182">
        <v>152</v>
      </c>
      <c r="L21" s="4"/>
      <c r="M21" s="439">
        <f t="shared" si="1"/>
        <v>154</v>
      </c>
    </row>
    <row r="22" spans="1:13" s="183" customFormat="1" ht="23.25">
      <c r="A22" s="703"/>
      <c r="B22" s="504" t="s">
        <v>18</v>
      </c>
      <c r="C22" s="505" t="s">
        <v>15</v>
      </c>
      <c r="D22" s="385">
        <v>140</v>
      </c>
      <c r="E22" s="182">
        <v>140</v>
      </c>
      <c r="F22" s="182">
        <f t="shared" si="0"/>
        <v>140</v>
      </c>
      <c r="G22" s="182">
        <v>140</v>
      </c>
      <c r="H22" s="182">
        <v>140</v>
      </c>
      <c r="I22" s="182">
        <f t="shared" si="3"/>
        <v>147</v>
      </c>
      <c r="J22" s="182">
        <v>152</v>
      </c>
      <c r="K22" s="182">
        <v>152</v>
      </c>
      <c r="L22" s="205"/>
      <c r="M22" s="439">
        <f t="shared" si="1"/>
        <v>154</v>
      </c>
    </row>
    <row r="23" spans="1:13" ht="23.25">
      <c r="A23" s="702">
        <f>A16+1</f>
        <v>4</v>
      </c>
      <c r="B23" s="467" t="s">
        <v>87</v>
      </c>
      <c r="C23" s="466"/>
      <c r="D23" s="3"/>
      <c r="E23" s="12"/>
      <c r="F23" s="182">
        <f t="shared" si="0"/>
        <v>0</v>
      </c>
      <c r="G23" s="182"/>
      <c r="H23" s="182"/>
      <c r="I23" s="182"/>
      <c r="J23" s="182"/>
      <c r="K23" s="182"/>
      <c r="L23" s="4"/>
      <c r="M23" s="439">
        <f t="shared" si="1"/>
        <v>0</v>
      </c>
    </row>
    <row r="24" spans="1:13" ht="23.25" customHeight="1">
      <c r="A24" s="703"/>
      <c r="B24" s="463" t="s">
        <v>1678</v>
      </c>
      <c r="C24" s="466" t="s">
        <v>15</v>
      </c>
      <c r="D24" s="3">
        <v>98</v>
      </c>
      <c r="E24" s="12">
        <f>D24</f>
        <v>98</v>
      </c>
      <c r="F24" s="182">
        <v>110</v>
      </c>
      <c r="G24" s="182">
        <v>120</v>
      </c>
      <c r="H24" s="182">
        <v>120</v>
      </c>
      <c r="I24" s="705" t="s">
        <v>1526</v>
      </c>
      <c r="J24" s="705" t="s">
        <v>1526</v>
      </c>
      <c r="K24" s="182" t="s">
        <v>1526</v>
      </c>
      <c r="L24" s="4"/>
      <c r="M24" s="439"/>
    </row>
    <row r="25" spans="1:13" ht="23.25">
      <c r="A25" s="703"/>
      <c r="B25" s="463" t="s">
        <v>1679</v>
      </c>
      <c r="C25" s="466" t="s">
        <v>15</v>
      </c>
      <c r="D25" s="3">
        <v>94</v>
      </c>
      <c r="E25" s="12">
        <f t="shared" ref="E25:F42" si="4">D25</f>
        <v>94</v>
      </c>
      <c r="F25" s="182">
        <v>105</v>
      </c>
      <c r="G25" s="182">
        <v>115</v>
      </c>
      <c r="H25" s="182">
        <v>115</v>
      </c>
      <c r="I25" s="706"/>
      <c r="J25" s="706"/>
      <c r="K25" s="182"/>
      <c r="L25" s="4"/>
      <c r="M25" s="439">
        <f t="shared" si="1"/>
        <v>0</v>
      </c>
    </row>
    <row r="26" spans="1:13" ht="23.25">
      <c r="A26" s="703"/>
      <c r="B26" s="463" t="s">
        <v>1680</v>
      </c>
      <c r="C26" s="466" t="s">
        <v>15</v>
      </c>
      <c r="D26" s="3">
        <v>90</v>
      </c>
      <c r="E26" s="12">
        <f t="shared" si="4"/>
        <v>90</v>
      </c>
      <c r="F26" s="182">
        <v>100</v>
      </c>
      <c r="G26" s="182">
        <v>110</v>
      </c>
      <c r="H26" s="182">
        <v>110</v>
      </c>
      <c r="I26" s="706"/>
      <c r="J26" s="706"/>
      <c r="K26" s="182"/>
      <c r="L26" s="4"/>
      <c r="M26" s="439">
        <f t="shared" si="1"/>
        <v>0</v>
      </c>
    </row>
    <row r="27" spans="1:13" ht="23.25">
      <c r="A27" s="703"/>
      <c r="B27" s="463" t="s">
        <v>1681</v>
      </c>
      <c r="C27" s="466" t="s">
        <v>24</v>
      </c>
      <c r="D27" s="3">
        <v>355</v>
      </c>
      <c r="E27" s="12">
        <f t="shared" si="4"/>
        <v>355</v>
      </c>
      <c r="F27" s="182">
        <f t="shared" si="0"/>
        <v>355</v>
      </c>
      <c r="G27" s="182">
        <v>355</v>
      </c>
      <c r="H27" s="182">
        <v>355</v>
      </c>
      <c r="I27" s="706"/>
      <c r="J27" s="706"/>
      <c r="K27" s="182"/>
      <c r="L27" s="4"/>
      <c r="M27" s="439">
        <f t="shared" si="1"/>
        <v>0</v>
      </c>
    </row>
    <row r="28" spans="1:13" ht="23.25">
      <c r="A28" s="703"/>
      <c r="B28" s="463" t="s">
        <v>1682</v>
      </c>
      <c r="C28" s="466" t="s">
        <v>24</v>
      </c>
      <c r="D28" s="3">
        <v>250</v>
      </c>
      <c r="E28" s="12">
        <f t="shared" si="4"/>
        <v>250</v>
      </c>
      <c r="F28" s="182">
        <f t="shared" si="0"/>
        <v>250</v>
      </c>
      <c r="G28" s="182">
        <v>250</v>
      </c>
      <c r="H28" s="182">
        <v>250</v>
      </c>
      <c r="I28" s="706"/>
      <c r="J28" s="706"/>
      <c r="K28" s="182"/>
      <c r="L28" s="4"/>
      <c r="M28" s="439">
        <f t="shared" si="1"/>
        <v>0</v>
      </c>
    </row>
    <row r="29" spans="1:13" ht="23.25">
      <c r="A29" s="703"/>
      <c r="B29" s="463" t="s">
        <v>1683</v>
      </c>
      <c r="C29" s="466" t="s">
        <v>86</v>
      </c>
      <c r="D29" s="3">
        <v>250</v>
      </c>
      <c r="E29" s="12">
        <f t="shared" si="4"/>
        <v>250</v>
      </c>
      <c r="F29" s="182">
        <v>275</v>
      </c>
      <c r="G29" s="182">
        <v>275</v>
      </c>
      <c r="H29" s="182">
        <v>275</v>
      </c>
      <c r="I29" s="707"/>
      <c r="J29" s="707"/>
      <c r="K29" s="182"/>
      <c r="L29" s="4"/>
      <c r="M29" s="439">
        <f t="shared" si="1"/>
        <v>0</v>
      </c>
    </row>
    <row r="30" spans="1:13" ht="51">
      <c r="A30" s="703"/>
      <c r="B30" s="515" t="s">
        <v>1312</v>
      </c>
      <c r="C30" s="466"/>
      <c r="D30" s="3"/>
      <c r="E30" s="12"/>
      <c r="F30" s="182">
        <f t="shared" si="0"/>
        <v>0</v>
      </c>
      <c r="G30" s="182"/>
      <c r="H30" s="182"/>
      <c r="I30" s="242"/>
      <c r="J30" s="242"/>
      <c r="K30" s="182"/>
      <c r="L30" s="4"/>
      <c r="M30" s="439">
        <f t="shared" si="1"/>
        <v>0</v>
      </c>
    </row>
    <row r="31" spans="1:13" ht="25.5">
      <c r="A31" s="703"/>
      <c r="B31" s="515" t="s">
        <v>353</v>
      </c>
      <c r="C31" s="466" t="s">
        <v>352</v>
      </c>
      <c r="D31" s="3"/>
      <c r="E31" s="12"/>
      <c r="F31" s="182"/>
      <c r="G31" s="182"/>
      <c r="H31" s="182">
        <v>260</v>
      </c>
      <c r="I31" s="182">
        <v>299</v>
      </c>
      <c r="J31" s="182">
        <v>320</v>
      </c>
      <c r="K31" s="182">
        <v>320</v>
      </c>
      <c r="L31" s="4"/>
      <c r="M31" s="439">
        <f t="shared" si="1"/>
        <v>313</v>
      </c>
    </row>
    <row r="32" spans="1:13" ht="63.75">
      <c r="A32" s="703"/>
      <c r="B32" s="515" t="s">
        <v>442</v>
      </c>
      <c r="C32" s="466"/>
      <c r="D32" s="3"/>
      <c r="E32" s="12"/>
      <c r="F32" s="182">
        <f t="shared" si="4"/>
        <v>0</v>
      </c>
      <c r="G32" s="182"/>
      <c r="H32" s="182"/>
      <c r="I32" s="182"/>
      <c r="J32" s="182"/>
      <c r="K32" s="182"/>
      <c r="L32" s="4"/>
      <c r="M32" s="439">
        <f t="shared" si="1"/>
        <v>0</v>
      </c>
    </row>
    <row r="33" spans="1:16" ht="25.5">
      <c r="A33" s="703"/>
      <c r="B33" s="515" t="s">
        <v>353</v>
      </c>
      <c r="C33" s="466" t="s">
        <v>352</v>
      </c>
      <c r="D33" s="3">
        <v>335</v>
      </c>
      <c r="E33" s="12">
        <f t="shared" si="4"/>
        <v>335</v>
      </c>
      <c r="F33" s="182">
        <f t="shared" si="4"/>
        <v>335</v>
      </c>
      <c r="G33" s="182"/>
      <c r="H33" s="182"/>
      <c r="I33" s="182"/>
      <c r="J33" s="182"/>
      <c r="K33" s="182"/>
      <c r="L33" s="4"/>
      <c r="M33" s="439">
        <f t="shared" si="1"/>
        <v>0</v>
      </c>
    </row>
    <row r="34" spans="1:16" ht="25.5">
      <c r="A34" s="703"/>
      <c r="B34" s="515" t="s">
        <v>354</v>
      </c>
      <c r="C34" s="466" t="s">
        <v>352</v>
      </c>
      <c r="D34" s="3">
        <v>279</v>
      </c>
      <c r="E34" s="12">
        <f t="shared" si="4"/>
        <v>279</v>
      </c>
      <c r="F34" s="182">
        <f t="shared" si="4"/>
        <v>279</v>
      </c>
      <c r="G34" s="182"/>
      <c r="H34" s="182"/>
      <c r="I34" s="182"/>
      <c r="J34" s="182"/>
      <c r="K34" s="182"/>
      <c r="L34" s="4"/>
      <c r="M34" s="439">
        <f t="shared" si="1"/>
        <v>0</v>
      </c>
    </row>
    <row r="35" spans="1:16" ht="51">
      <c r="A35" s="703"/>
      <c r="B35" s="515" t="s">
        <v>549</v>
      </c>
      <c r="C35" s="466"/>
      <c r="D35" s="3"/>
      <c r="E35" s="12"/>
      <c r="F35" s="182">
        <f t="shared" si="4"/>
        <v>0</v>
      </c>
      <c r="G35" s="182"/>
      <c r="H35" s="182"/>
      <c r="I35" s="182"/>
      <c r="J35" s="182"/>
      <c r="K35" s="182"/>
      <c r="L35" s="4"/>
      <c r="M35" s="439">
        <f t="shared" si="1"/>
        <v>0</v>
      </c>
    </row>
    <row r="36" spans="1:16" ht="25.5">
      <c r="A36" s="703"/>
      <c r="B36" s="515" t="s">
        <v>355</v>
      </c>
      <c r="C36" s="466" t="s">
        <v>352</v>
      </c>
      <c r="D36" s="3">
        <v>239</v>
      </c>
      <c r="E36" s="12">
        <f t="shared" si="4"/>
        <v>239</v>
      </c>
      <c r="F36" s="182">
        <f t="shared" si="4"/>
        <v>239</v>
      </c>
      <c r="G36" s="182"/>
      <c r="H36" s="182"/>
      <c r="I36" s="182"/>
      <c r="J36" s="182"/>
      <c r="K36" s="182"/>
      <c r="L36" s="4"/>
      <c r="M36" s="439">
        <f t="shared" si="1"/>
        <v>0</v>
      </c>
    </row>
    <row r="37" spans="1:16" ht="63.75">
      <c r="A37" s="703"/>
      <c r="B37" s="515" t="s">
        <v>443</v>
      </c>
      <c r="C37" s="466"/>
      <c r="D37" s="3"/>
      <c r="E37" s="12"/>
      <c r="F37" s="182">
        <f t="shared" si="4"/>
        <v>0</v>
      </c>
      <c r="G37" s="182"/>
      <c r="H37" s="182"/>
      <c r="I37" s="182"/>
      <c r="J37" s="182"/>
      <c r="K37" s="182"/>
      <c r="L37" s="4"/>
      <c r="M37" s="439">
        <f t="shared" si="1"/>
        <v>0</v>
      </c>
    </row>
    <row r="38" spans="1:16" ht="25.5">
      <c r="A38" s="703"/>
      <c r="B38" s="515" t="s">
        <v>355</v>
      </c>
      <c r="C38" s="466" t="s">
        <v>352</v>
      </c>
      <c r="D38" s="3">
        <v>280</v>
      </c>
      <c r="E38" s="12">
        <f t="shared" si="4"/>
        <v>280</v>
      </c>
      <c r="F38" s="182">
        <f t="shared" si="4"/>
        <v>280</v>
      </c>
      <c r="G38" s="182"/>
      <c r="H38" s="182"/>
      <c r="I38" s="182"/>
      <c r="J38" s="182"/>
      <c r="K38" s="182"/>
      <c r="L38" s="4"/>
      <c r="M38" s="439">
        <f t="shared" si="1"/>
        <v>0</v>
      </c>
    </row>
    <row r="39" spans="1:16" ht="25.5">
      <c r="A39" s="703"/>
      <c r="B39" s="515" t="s">
        <v>351</v>
      </c>
      <c r="C39" s="466" t="s">
        <v>352</v>
      </c>
      <c r="D39" s="3">
        <v>67</v>
      </c>
      <c r="E39" s="12">
        <f t="shared" si="4"/>
        <v>67</v>
      </c>
      <c r="F39" s="182">
        <f t="shared" si="4"/>
        <v>67</v>
      </c>
      <c r="G39" s="182">
        <v>67</v>
      </c>
      <c r="H39" s="182">
        <v>67</v>
      </c>
      <c r="I39" s="182">
        <f>H39</f>
        <v>67</v>
      </c>
      <c r="J39" s="182">
        <v>70</v>
      </c>
      <c r="K39" s="182">
        <v>70</v>
      </c>
      <c r="L39" s="4"/>
      <c r="M39" s="439">
        <f t="shared" si="1"/>
        <v>70</v>
      </c>
    </row>
    <row r="40" spans="1:16" ht="23.25">
      <c r="A40" s="513">
        <f>A23+1</f>
        <v>5</v>
      </c>
      <c r="B40" s="463" t="s">
        <v>1684</v>
      </c>
      <c r="C40" s="466" t="s">
        <v>15</v>
      </c>
      <c r="D40" s="3">
        <v>100</v>
      </c>
      <c r="E40" s="12">
        <v>105</v>
      </c>
      <c r="F40" s="182">
        <v>111</v>
      </c>
      <c r="G40" s="182">
        <v>111</v>
      </c>
      <c r="H40" s="182">
        <v>111</v>
      </c>
      <c r="I40" s="182">
        <v>118</v>
      </c>
      <c r="J40" s="182">
        <v>150</v>
      </c>
      <c r="K40" s="182">
        <v>150</v>
      </c>
      <c r="L40" s="4"/>
      <c r="M40" s="439">
        <f t="shared" si="1"/>
        <v>123</v>
      </c>
    </row>
    <row r="41" spans="1:16" ht="23.25">
      <c r="A41" s="709">
        <f>A40+1</f>
        <v>6</v>
      </c>
      <c r="B41" s="467" t="s">
        <v>1685</v>
      </c>
      <c r="C41" s="466"/>
      <c r="D41" s="3"/>
      <c r="E41" s="12"/>
      <c r="F41" s="182">
        <f t="shared" si="4"/>
        <v>0</v>
      </c>
      <c r="G41" s="182">
        <v>0</v>
      </c>
      <c r="H41" s="182">
        <v>0</v>
      </c>
      <c r="I41" s="182"/>
      <c r="J41" s="182"/>
      <c r="K41" s="182"/>
      <c r="L41" s="4"/>
      <c r="M41" s="439">
        <f t="shared" si="1"/>
        <v>0</v>
      </c>
    </row>
    <row r="42" spans="1:16" ht="23.25">
      <c r="A42" s="709"/>
      <c r="B42" s="463" t="s">
        <v>1686</v>
      </c>
      <c r="C42" s="466" t="s">
        <v>86</v>
      </c>
      <c r="D42" s="3">
        <v>200</v>
      </c>
      <c r="E42" s="12">
        <f t="shared" si="4"/>
        <v>200</v>
      </c>
      <c r="F42" s="182">
        <f t="shared" si="4"/>
        <v>200</v>
      </c>
      <c r="G42" s="182">
        <v>175</v>
      </c>
      <c r="H42" s="182">
        <v>175</v>
      </c>
      <c r="I42" s="182">
        <v>191</v>
      </c>
      <c r="J42" s="182">
        <v>200</v>
      </c>
      <c r="K42" s="182">
        <v>200</v>
      </c>
      <c r="L42" s="4"/>
      <c r="M42" s="439">
        <f t="shared" si="1"/>
        <v>200</v>
      </c>
      <c r="P42" s="414"/>
    </row>
    <row r="43" spans="1:16" ht="23.25">
      <c r="A43" s="709">
        <f>A41+1</f>
        <v>7</v>
      </c>
      <c r="B43" s="467" t="s">
        <v>1687</v>
      </c>
      <c r="C43" s="466"/>
      <c r="D43" s="3"/>
      <c r="E43" s="12"/>
      <c r="F43" s="182">
        <f>E43</f>
        <v>0</v>
      </c>
      <c r="G43" s="182">
        <v>0</v>
      </c>
      <c r="H43" s="182">
        <v>0</v>
      </c>
      <c r="I43" s="182"/>
      <c r="J43" s="182"/>
      <c r="K43" s="182"/>
      <c r="L43" s="4"/>
      <c r="M43" s="439">
        <f t="shared" si="1"/>
        <v>0</v>
      </c>
    </row>
    <row r="44" spans="1:16" ht="23.25">
      <c r="A44" s="709"/>
      <c r="B44" s="467" t="s">
        <v>88</v>
      </c>
      <c r="C44" s="466"/>
      <c r="D44" s="3"/>
      <c r="E44" s="12"/>
      <c r="F44" s="182">
        <f>E44</f>
        <v>0</v>
      </c>
      <c r="G44" s="182">
        <v>0</v>
      </c>
      <c r="H44" s="182">
        <v>0</v>
      </c>
      <c r="I44" s="182"/>
      <c r="J44" s="182"/>
      <c r="K44" s="182"/>
      <c r="L44" s="4"/>
      <c r="M44" s="439">
        <f t="shared" si="1"/>
        <v>0</v>
      </c>
    </row>
    <row r="45" spans="1:16" ht="23.25">
      <c r="A45" s="709"/>
      <c r="B45" s="463" t="s">
        <v>1689</v>
      </c>
      <c r="C45" s="466" t="s">
        <v>1688</v>
      </c>
      <c r="D45" s="3"/>
      <c r="E45" s="12"/>
      <c r="F45" s="182"/>
      <c r="G45" s="182"/>
      <c r="H45" s="182"/>
      <c r="I45" s="182">
        <v>14000</v>
      </c>
      <c r="J45" s="182">
        <v>14500</v>
      </c>
      <c r="K45" s="182">
        <v>14500</v>
      </c>
      <c r="L45" s="140"/>
      <c r="M45" s="439">
        <f t="shared" si="1"/>
        <v>14700</v>
      </c>
      <c r="N45" s="414">
        <f t="shared" ref="N45:N47" si="5">H45*1.1</f>
        <v>0</v>
      </c>
    </row>
    <row r="46" spans="1:16" ht="23.25">
      <c r="A46" s="709"/>
      <c r="B46" s="500" t="s">
        <v>1690</v>
      </c>
      <c r="C46" s="466" t="s">
        <v>1688</v>
      </c>
      <c r="D46" s="3"/>
      <c r="E46" s="12"/>
      <c r="F46" s="182"/>
      <c r="G46" s="182">
        <v>11700</v>
      </c>
      <c r="H46" s="182">
        <v>12770</v>
      </c>
      <c r="I46" s="182">
        <v>15000</v>
      </c>
      <c r="J46" s="182">
        <v>15500</v>
      </c>
      <c r="K46" s="182">
        <v>15500</v>
      </c>
      <c r="L46" s="140"/>
      <c r="M46" s="439">
        <f t="shared" si="1"/>
        <v>15750</v>
      </c>
      <c r="N46" s="414">
        <f t="shared" si="5"/>
        <v>14047.000000000002</v>
      </c>
    </row>
    <row r="47" spans="1:16" ht="23.25">
      <c r="A47" s="709"/>
      <c r="B47" s="500" t="s">
        <v>1691</v>
      </c>
      <c r="C47" s="466" t="s">
        <v>1688</v>
      </c>
      <c r="D47" s="3">
        <v>9400</v>
      </c>
      <c r="E47" s="12">
        <f t="shared" ref="E47" si="6">D47</f>
        <v>9400</v>
      </c>
      <c r="F47" s="182">
        <f t="shared" ref="F47:F51" si="7">ROUND(E47/5*1.1, 0)*5</f>
        <v>10340</v>
      </c>
      <c r="G47" s="182">
        <v>10340</v>
      </c>
      <c r="H47" s="182">
        <v>11285</v>
      </c>
      <c r="I47" s="182">
        <v>13100</v>
      </c>
      <c r="J47" s="182">
        <v>13600</v>
      </c>
      <c r="K47" s="182">
        <v>13600</v>
      </c>
      <c r="L47" s="140"/>
      <c r="M47" s="439">
        <f t="shared" si="1"/>
        <v>13755</v>
      </c>
      <c r="N47" s="414">
        <f t="shared" si="5"/>
        <v>12413.500000000002</v>
      </c>
    </row>
    <row r="48" spans="1:16" ht="23.25">
      <c r="A48" s="709"/>
      <c r="B48" s="467" t="s">
        <v>1692</v>
      </c>
      <c r="C48" s="466"/>
      <c r="D48" s="3"/>
      <c r="E48" s="12"/>
      <c r="F48" s="182">
        <f>E48</f>
        <v>0</v>
      </c>
      <c r="G48" s="182">
        <v>0</v>
      </c>
      <c r="H48" s="182">
        <v>0</v>
      </c>
      <c r="I48" s="182"/>
      <c r="J48" s="182"/>
      <c r="K48" s="182"/>
      <c r="L48" s="4"/>
      <c r="M48" s="439">
        <f t="shared" si="1"/>
        <v>0</v>
      </c>
    </row>
    <row r="49" spans="1:13" ht="23.25">
      <c r="A49" s="709"/>
      <c r="B49" s="463" t="s">
        <v>1693</v>
      </c>
      <c r="C49" s="466" t="s">
        <v>86</v>
      </c>
      <c r="D49" s="3">
        <v>940</v>
      </c>
      <c r="E49" s="12">
        <f>D49</f>
        <v>940</v>
      </c>
      <c r="F49" s="182">
        <f t="shared" si="7"/>
        <v>1035</v>
      </c>
      <c r="G49" s="182">
        <v>115</v>
      </c>
      <c r="H49" s="182">
        <v>125</v>
      </c>
      <c r="I49" s="182">
        <f>H49*1.025</f>
        <v>128.125</v>
      </c>
      <c r="J49" s="182">
        <v>132</v>
      </c>
      <c r="K49" s="182">
        <v>132</v>
      </c>
      <c r="L49" s="4"/>
      <c r="M49" s="439">
        <f t="shared" si="1"/>
        <v>134</v>
      </c>
    </row>
    <row r="50" spans="1:13" ht="23.25">
      <c r="A50" s="709"/>
      <c r="B50" s="463" t="s">
        <v>1694</v>
      </c>
      <c r="C50" s="466" t="s">
        <v>86</v>
      </c>
      <c r="D50" s="3">
        <v>991</v>
      </c>
      <c r="E50" s="12">
        <f>D50</f>
        <v>991</v>
      </c>
      <c r="F50" s="182">
        <f>ROUND(E50/5*1.1, 0)*5</f>
        <v>1090</v>
      </c>
      <c r="G50" s="182">
        <v>140</v>
      </c>
      <c r="H50" s="182">
        <v>152</v>
      </c>
      <c r="I50" s="182">
        <f t="shared" ref="I50:K56" si="8">H50*1.025</f>
        <v>155.79999999999998</v>
      </c>
      <c r="J50" s="182">
        <v>160</v>
      </c>
      <c r="K50" s="182">
        <v>160</v>
      </c>
      <c r="L50" s="4"/>
      <c r="M50" s="439">
        <f t="shared" si="1"/>
        <v>163</v>
      </c>
    </row>
    <row r="51" spans="1:13" ht="23.25">
      <c r="A51" s="709"/>
      <c r="B51" s="463" t="s">
        <v>574</v>
      </c>
      <c r="C51" s="466" t="s">
        <v>86</v>
      </c>
      <c r="D51" s="3"/>
      <c r="E51" s="12">
        <v>170</v>
      </c>
      <c r="F51" s="182">
        <f t="shared" si="7"/>
        <v>185</v>
      </c>
      <c r="G51" s="182">
        <v>180</v>
      </c>
      <c r="H51" s="182">
        <v>196</v>
      </c>
      <c r="I51" s="182">
        <f t="shared" si="8"/>
        <v>200.89999999999998</v>
      </c>
      <c r="J51" s="182">
        <v>210</v>
      </c>
      <c r="K51" s="182">
        <v>210</v>
      </c>
      <c r="L51" s="4"/>
      <c r="M51" s="439">
        <f t="shared" si="1"/>
        <v>210</v>
      </c>
    </row>
    <row r="52" spans="1:13" ht="23.25">
      <c r="A52" s="709"/>
      <c r="B52" s="463" t="s">
        <v>21</v>
      </c>
      <c r="C52" s="466" t="s">
        <v>550</v>
      </c>
      <c r="D52" s="3">
        <v>20</v>
      </c>
      <c r="E52" s="12">
        <f>D52</f>
        <v>20</v>
      </c>
      <c r="F52" s="182">
        <f>E52</f>
        <v>20</v>
      </c>
      <c r="G52" s="182">
        <v>20</v>
      </c>
      <c r="H52" s="182">
        <v>21</v>
      </c>
      <c r="I52" s="182">
        <f t="shared" si="8"/>
        <v>21.524999999999999</v>
      </c>
      <c r="J52" s="182">
        <v>22</v>
      </c>
      <c r="K52" s="182">
        <v>22</v>
      </c>
      <c r="L52" s="4"/>
      <c r="M52" s="439">
        <f t="shared" si="1"/>
        <v>22</v>
      </c>
    </row>
    <row r="53" spans="1:13" ht="23.25">
      <c r="A53" s="709"/>
      <c r="B53" s="463" t="s">
        <v>1695</v>
      </c>
      <c r="C53" s="466" t="s">
        <v>550</v>
      </c>
      <c r="D53" s="3">
        <v>5</v>
      </c>
      <c r="E53" s="12">
        <f>D53</f>
        <v>5</v>
      </c>
      <c r="F53" s="182">
        <f>E53</f>
        <v>5</v>
      </c>
      <c r="G53" s="182">
        <v>2</v>
      </c>
      <c r="H53" s="182">
        <v>2</v>
      </c>
      <c r="I53" s="182">
        <f t="shared" si="8"/>
        <v>2.0499999999999998</v>
      </c>
      <c r="J53" s="182">
        <v>2.1</v>
      </c>
      <c r="K53" s="182">
        <v>2.1</v>
      </c>
      <c r="L53" s="4"/>
      <c r="M53" s="439">
        <f t="shared" si="1"/>
        <v>2</v>
      </c>
    </row>
    <row r="54" spans="1:13" ht="23.25">
      <c r="A54" s="709"/>
      <c r="B54" s="463" t="s">
        <v>1696</v>
      </c>
      <c r="C54" s="466" t="s">
        <v>22</v>
      </c>
      <c r="D54" s="3">
        <v>200</v>
      </c>
      <c r="E54" s="12">
        <f t="shared" ref="E54:E65" si="9">D54</f>
        <v>200</v>
      </c>
      <c r="F54" s="182">
        <v>265</v>
      </c>
      <c r="G54" s="182">
        <v>265</v>
      </c>
      <c r="H54" s="182">
        <v>265</v>
      </c>
      <c r="I54" s="182">
        <f t="shared" si="8"/>
        <v>271.625</v>
      </c>
      <c r="J54" s="182">
        <v>280</v>
      </c>
      <c r="K54" s="182">
        <v>280</v>
      </c>
      <c r="L54" s="4"/>
      <c r="M54" s="439">
        <f t="shared" si="1"/>
        <v>285</v>
      </c>
    </row>
    <row r="55" spans="1:13" ht="23.25">
      <c r="A55" s="514"/>
      <c r="B55" s="516" t="s">
        <v>1697</v>
      </c>
      <c r="C55" s="466" t="s">
        <v>1688</v>
      </c>
      <c r="D55" s="3"/>
      <c r="E55" s="12"/>
      <c r="F55" s="182"/>
      <c r="G55" s="182"/>
      <c r="H55" s="182">
        <v>17500</v>
      </c>
      <c r="I55" s="182">
        <f>H55*1.025</f>
        <v>17937.5</v>
      </c>
      <c r="J55" s="182">
        <v>18500</v>
      </c>
      <c r="K55" s="182">
        <v>18500</v>
      </c>
      <c r="L55" s="4"/>
      <c r="M55" s="439">
        <f t="shared" si="1"/>
        <v>18834</v>
      </c>
    </row>
    <row r="56" spans="1:13" ht="23.25">
      <c r="A56" s="702">
        <f>A43+1</f>
        <v>8</v>
      </c>
      <c r="B56" s="516" t="s">
        <v>327</v>
      </c>
      <c r="C56" s="506"/>
      <c r="D56" s="3"/>
      <c r="E56" s="12">
        <f t="shared" si="9"/>
        <v>0</v>
      </c>
      <c r="F56" s="182">
        <f t="shared" ref="F56:F61" si="10">E56</f>
        <v>0</v>
      </c>
      <c r="G56" s="182">
        <v>0</v>
      </c>
      <c r="H56" s="182">
        <v>0</v>
      </c>
      <c r="I56" s="182">
        <f t="shared" si="8"/>
        <v>0</v>
      </c>
      <c r="J56" s="182">
        <f t="shared" si="8"/>
        <v>0</v>
      </c>
      <c r="K56" s="182">
        <f t="shared" si="8"/>
        <v>0</v>
      </c>
      <c r="L56" s="4"/>
      <c r="M56" s="439">
        <f t="shared" si="1"/>
        <v>0</v>
      </c>
    </row>
    <row r="57" spans="1:13" ht="48">
      <c r="A57" s="703"/>
      <c r="B57" s="517" t="s">
        <v>339</v>
      </c>
      <c r="C57" s="466" t="s">
        <v>19</v>
      </c>
      <c r="D57" s="3">
        <v>159.5</v>
      </c>
      <c r="E57" s="12">
        <f t="shared" si="9"/>
        <v>159.5</v>
      </c>
      <c r="F57" s="182">
        <f t="shared" si="10"/>
        <v>159.5</v>
      </c>
      <c r="G57" s="182">
        <v>159.5</v>
      </c>
      <c r="H57" s="182">
        <v>159.5</v>
      </c>
      <c r="I57" s="182">
        <f>H57*1.025</f>
        <v>163.48749999999998</v>
      </c>
      <c r="J57" s="182">
        <v>170</v>
      </c>
      <c r="K57" s="182">
        <v>170</v>
      </c>
      <c r="L57" s="4"/>
      <c r="M57" s="439">
        <f t="shared" si="1"/>
        <v>171</v>
      </c>
    </row>
    <row r="58" spans="1:13" ht="48">
      <c r="A58" s="703"/>
      <c r="B58" s="518" t="s">
        <v>340</v>
      </c>
      <c r="C58" s="466" t="s">
        <v>19</v>
      </c>
      <c r="D58" s="6">
        <v>150.15</v>
      </c>
      <c r="E58" s="12">
        <f t="shared" si="9"/>
        <v>150.15</v>
      </c>
      <c r="F58" s="182">
        <f t="shared" si="10"/>
        <v>150.15</v>
      </c>
      <c r="G58" s="182">
        <v>150.15</v>
      </c>
      <c r="H58" s="182">
        <v>150.15</v>
      </c>
      <c r="I58" s="182">
        <f t="shared" ref="I58:K66" si="11">H58*1.025</f>
        <v>153.90375</v>
      </c>
      <c r="J58" s="182">
        <v>160</v>
      </c>
      <c r="K58" s="182">
        <v>160</v>
      </c>
      <c r="L58" s="4"/>
      <c r="M58" s="439">
        <f t="shared" si="1"/>
        <v>161</v>
      </c>
    </row>
    <row r="59" spans="1:13" ht="24">
      <c r="A59" s="703"/>
      <c r="B59" s="518" t="s">
        <v>341</v>
      </c>
      <c r="C59" s="169" t="s">
        <v>326</v>
      </c>
      <c r="D59" s="6">
        <v>399.63000000000005</v>
      </c>
      <c r="E59" s="12">
        <f t="shared" si="9"/>
        <v>399.63000000000005</v>
      </c>
      <c r="F59" s="182">
        <f t="shared" si="10"/>
        <v>399.63000000000005</v>
      </c>
      <c r="G59" s="182">
        <v>399.63000000000005</v>
      </c>
      <c r="H59" s="182">
        <v>399.63000000000005</v>
      </c>
      <c r="I59" s="182">
        <f t="shared" si="11"/>
        <v>409.62075000000004</v>
      </c>
      <c r="J59" s="182">
        <v>430</v>
      </c>
      <c r="K59" s="182">
        <v>430</v>
      </c>
      <c r="L59" s="4"/>
      <c r="M59" s="439">
        <f t="shared" si="1"/>
        <v>430</v>
      </c>
    </row>
    <row r="60" spans="1:13" ht="36">
      <c r="A60" s="703"/>
      <c r="B60" s="517" t="s">
        <v>328</v>
      </c>
      <c r="C60" s="169" t="s">
        <v>326</v>
      </c>
      <c r="D60" s="3">
        <v>486.25500000000005</v>
      </c>
      <c r="E60" s="12">
        <f t="shared" si="9"/>
        <v>486.25500000000005</v>
      </c>
      <c r="F60" s="182">
        <f t="shared" si="10"/>
        <v>486.25500000000005</v>
      </c>
      <c r="G60" s="182">
        <v>486.25500000000005</v>
      </c>
      <c r="H60" s="182">
        <v>486.25500000000005</v>
      </c>
      <c r="I60" s="182">
        <f t="shared" si="11"/>
        <v>498.41137500000002</v>
      </c>
      <c r="J60" s="182">
        <v>520</v>
      </c>
      <c r="K60" s="182">
        <v>520</v>
      </c>
      <c r="L60" s="4"/>
      <c r="M60" s="439">
        <f t="shared" si="1"/>
        <v>523</v>
      </c>
    </row>
    <row r="61" spans="1:13" ht="23.25">
      <c r="A61" s="703"/>
      <c r="B61" s="516" t="s">
        <v>329</v>
      </c>
      <c r="C61" s="506"/>
      <c r="D61" s="3">
        <v>0</v>
      </c>
      <c r="E61" s="12">
        <f t="shared" si="9"/>
        <v>0</v>
      </c>
      <c r="F61" s="182">
        <f t="shared" si="10"/>
        <v>0</v>
      </c>
      <c r="G61" s="182">
        <v>0</v>
      </c>
      <c r="H61" s="182">
        <v>0</v>
      </c>
      <c r="I61" s="182">
        <f t="shared" si="11"/>
        <v>0</v>
      </c>
      <c r="J61" s="182">
        <f t="shared" si="11"/>
        <v>0</v>
      </c>
      <c r="K61" s="182">
        <f t="shared" si="11"/>
        <v>0</v>
      </c>
      <c r="L61" s="4"/>
      <c r="M61" s="439">
        <f t="shared" si="1"/>
        <v>0</v>
      </c>
    </row>
    <row r="62" spans="1:13" ht="72">
      <c r="A62" s="703"/>
      <c r="B62" s="517" t="s">
        <v>1698</v>
      </c>
      <c r="C62" s="466" t="s">
        <v>19</v>
      </c>
      <c r="D62" s="3">
        <v>589.05000000000007</v>
      </c>
      <c r="E62" s="12">
        <f t="shared" si="9"/>
        <v>589.05000000000007</v>
      </c>
      <c r="F62" s="182">
        <v>625</v>
      </c>
      <c r="G62" s="182">
        <v>625</v>
      </c>
      <c r="H62" s="182">
        <v>625</v>
      </c>
      <c r="I62" s="182">
        <f t="shared" si="11"/>
        <v>640.625</v>
      </c>
      <c r="J62" s="182">
        <v>670</v>
      </c>
      <c r="K62" s="182">
        <v>670</v>
      </c>
      <c r="L62" s="4"/>
      <c r="M62" s="439">
        <f t="shared" si="1"/>
        <v>672</v>
      </c>
    </row>
    <row r="63" spans="1:13" ht="72">
      <c r="A63" s="703"/>
      <c r="B63" s="517" t="s">
        <v>1699</v>
      </c>
      <c r="C63" s="466" t="s">
        <v>19</v>
      </c>
      <c r="D63" s="3">
        <v>605</v>
      </c>
      <c r="E63" s="12">
        <f t="shared" si="9"/>
        <v>605</v>
      </c>
      <c r="F63" s="182">
        <v>725</v>
      </c>
      <c r="G63" s="182">
        <v>725</v>
      </c>
      <c r="H63" s="182">
        <v>725</v>
      </c>
      <c r="I63" s="182">
        <f t="shared" si="11"/>
        <v>743.12499999999989</v>
      </c>
      <c r="J63" s="182">
        <v>770</v>
      </c>
      <c r="K63" s="182">
        <v>770</v>
      </c>
      <c r="L63" s="4"/>
      <c r="M63" s="439">
        <f t="shared" si="1"/>
        <v>780</v>
      </c>
    </row>
    <row r="64" spans="1:13" ht="60">
      <c r="A64" s="703"/>
      <c r="B64" s="517" t="s">
        <v>1700</v>
      </c>
      <c r="C64" s="466" t="s">
        <v>19</v>
      </c>
      <c r="D64" s="3">
        <v>605</v>
      </c>
      <c r="E64" s="12">
        <f t="shared" si="9"/>
        <v>605</v>
      </c>
      <c r="F64" s="182">
        <v>625</v>
      </c>
      <c r="G64" s="182">
        <v>625</v>
      </c>
      <c r="H64" s="182">
        <v>625</v>
      </c>
      <c r="I64" s="182">
        <f t="shared" si="11"/>
        <v>640.625</v>
      </c>
      <c r="J64" s="182">
        <v>670</v>
      </c>
      <c r="K64" s="182">
        <v>670</v>
      </c>
      <c r="L64" s="4"/>
      <c r="M64" s="439">
        <f t="shared" si="1"/>
        <v>672</v>
      </c>
    </row>
    <row r="65" spans="1:13" ht="72">
      <c r="A65" s="704"/>
      <c r="B65" s="517" t="s">
        <v>1701</v>
      </c>
      <c r="C65" s="466" t="s">
        <v>19</v>
      </c>
      <c r="D65" s="3">
        <v>715.00000000000011</v>
      </c>
      <c r="E65" s="12">
        <f t="shared" si="9"/>
        <v>715.00000000000011</v>
      </c>
      <c r="F65" s="182">
        <v>715</v>
      </c>
      <c r="G65" s="182">
        <v>715</v>
      </c>
      <c r="H65" s="182">
        <v>715</v>
      </c>
      <c r="I65" s="182">
        <f t="shared" si="11"/>
        <v>732.87499999999989</v>
      </c>
      <c r="J65" s="182">
        <v>760</v>
      </c>
      <c r="K65" s="182">
        <v>760</v>
      </c>
      <c r="L65" s="4"/>
      <c r="M65" s="439">
        <f t="shared" si="1"/>
        <v>769</v>
      </c>
    </row>
    <row r="66" spans="1:13" ht="23.25">
      <c r="A66" s="702">
        <f>A56+1</f>
        <v>9</v>
      </c>
      <c r="B66" s="507" t="s">
        <v>1711</v>
      </c>
      <c r="C66" s="466"/>
      <c r="D66" s="3"/>
      <c r="E66" s="12">
        <f t="shared" ref="E66:F83" si="12">D66</f>
        <v>0</v>
      </c>
      <c r="F66" s="182">
        <f t="shared" si="12"/>
        <v>0</v>
      </c>
      <c r="G66" s="182">
        <v>0</v>
      </c>
      <c r="H66" s="182">
        <v>0</v>
      </c>
      <c r="I66" s="182">
        <f t="shared" si="11"/>
        <v>0</v>
      </c>
      <c r="J66" s="182">
        <f t="shared" si="11"/>
        <v>0</v>
      </c>
      <c r="K66" s="182">
        <f t="shared" si="11"/>
        <v>0</v>
      </c>
      <c r="L66" s="4"/>
      <c r="M66" s="439">
        <f t="shared" si="1"/>
        <v>0</v>
      </c>
    </row>
    <row r="67" spans="1:13" ht="72">
      <c r="A67" s="703"/>
      <c r="B67" s="519" t="s">
        <v>1702</v>
      </c>
      <c r="C67" s="464" t="s">
        <v>19</v>
      </c>
      <c r="D67" s="9">
        <v>561</v>
      </c>
      <c r="E67" s="12">
        <f t="shared" si="12"/>
        <v>561</v>
      </c>
      <c r="F67" s="182">
        <f t="shared" si="12"/>
        <v>561</v>
      </c>
      <c r="G67" s="182">
        <v>561</v>
      </c>
      <c r="H67" s="182">
        <v>561</v>
      </c>
      <c r="I67" s="182">
        <f>H67*1.05</f>
        <v>589.05000000000007</v>
      </c>
      <c r="J67" s="182">
        <v>615</v>
      </c>
      <c r="K67" s="182">
        <v>615</v>
      </c>
      <c r="L67" s="4"/>
      <c r="M67" s="439">
        <f t="shared" si="1"/>
        <v>618</v>
      </c>
    </row>
    <row r="68" spans="1:13" ht="72">
      <c r="A68" s="703"/>
      <c r="B68" s="519" t="s">
        <v>1703</v>
      </c>
      <c r="C68" s="464" t="s">
        <v>19</v>
      </c>
      <c r="D68" s="9">
        <v>594</v>
      </c>
      <c r="E68" s="12">
        <f t="shared" si="12"/>
        <v>594</v>
      </c>
      <c r="F68" s="182">
        <f t="shared" si="12"/>
        <v>594</v>
      </c>
      <c r="G68" s="182">
        <v>594</v>
      </c>
      <c r="H68" s="182">
        <v>594</v>
      </c>
      <c r="I68" s="182">
        <f t="shared" ref="I68:K83" si="13">H68*1.05</f>
        <v>623.70000000000005</v>
      </c>
      <c r="J68" s="182">
        <v>650</v>
      </c>
      <c r="K68" s="182">
        <v>650</v>
      </c>
      <c r="L68" s="4"/>
      <c r="M68" s="439">
        <f t="shared" si="1"/>
        <v>654</v>
      </c>
    </row>
    <row r="69" spans="1:13" ht="72">
      <c r="A69" s="703"/>
      <c r="B69" s="519" t="s">
        <v>1704</v>
      </c>
      <c r="C69" s="464" t="s">
        <v>19</v>
      </c>
      <c r="D69" s="9">
        <v>632.5</v>
      </c>
      <c r="E69" s="12">
        <f t="shared" si="12"/>
        <v>632.5</v>
      </c>
      <c r="F69" s="182">
        <f t="shared" si="12"/>
        <v>632.5</v>
      </c>
      <c r="G69" s="182">
        <v>632.5</v>
      </c>
      <c r="H69" s="182">
        <v>632.5</v>
      </c>
      <c r="I69" s="182">
        <f t="shared" si="13"/>
        <v>664.125</v>
      </c>
      <c r="J69" s="182">
        <v>690</v>
      </c>
      <c r="K69" s="182">
        <v>690</v>
      </c>
      <c r="L69" s="4"/>
      <c r="M69" s="439">
        <f t="shared" ref="M69:M86" si="14">TRUNC(I69*M$3)</f>
        <v>697</v>
      </c>
    </row>
    <row r="70" spans="1:13" ht="72">
      <c r="A70" s="703"/>
      <c r="B70" s="519" t="s">
        <v>1705</v>
      </c>
      <c r="C70" s="464" t="s">
        <v>19</v>
      </c>
      <c r="D70" s="9">
        <v>594</v>
      </c>
      <c r="E70" s="12">
        <f t="shared" si="12"/>
        <v>594</v>
      </c>
      <c r="F70" s="182">
        <f t="shared" si="12"/>
        <v>594</v>
      </c>
      <c r="G70" s="182">
        <v>594</v>
      </c>
      <c r="H70" s="182">
        <v>594</v>
      </c>
      <c r="I70" s="182">
        <f t="shared" si="13"/>
        <v>623.70000000000005</v>
      </c>
      <c r="J70" s="182">
        <v>650</v>
      </c>
      <c r="K70" s="182">
        <v>650</v>
      </c>
      <c r="L70" s="4"/>
      <c r="M70" s="439">
        <f t="shared" si="14"/>
        <v>654</v>
      </c>
    </row>
    <row r="71" spans="1:13" ht="72">
      <c r="A71" s="703"/>
      <c r="B71" s="519" t="s">
        <v>1706</v>
      </c>
      <c r="C71" s="464" t="s">
        <v>19</v>
      </c>
      <c r="D71" s="9">
        <v>660</v>
      </c>
      <c r="E71" s="12">
        <f t="shared" si="12"/>
        <v>660</v>
      </c>
      <c r="F71" s="182">
        <f t="shared" si="12"/>
        <v>660</v>
      </c>
      <c r="G71" s="182">
        <v>660</v>
      </c>
      <c r="H71" s="182">
        <v>660</v>
      </c>
      <c r="I71" s="182">
        <f t="shared" si="13"/>
        <v>693</v>
      </c>
      <c r="J71" s="182">
        <v>720</v>
      </c>
      <c r="K71" s="182">
        <v>720</v>
      </c>
      <c r="L71" s="4"/>
      <c r="M71" s="439">
        <f t="shared" si="14"/>
        <v>727</v>
      </c>
    </row>
    <row r="72" spans="1:13" ht="72">
      <c r="A72" s="703"/>
      <c r="B72" s="519" t="s">
        <v>1707</v>
      </c>
      <c r="C72" s="464" t="s">
        <v>19</v>
      </c>
      <c r="D72" s="9">
        <v>759.00000000000011</v>
      </c>
      <c r="E72" s="12">
        <f t="shared" si="12"/>
        <v>759.00000000000011</v>
      </c>
      <c r="F72" s="182">
        <f t="shared" si="12"/>
        <v>759.00000000000011</v>
      </c>
      <c r="G72" s="182">
        <v>759.00000000000011</v>
      </c>
      <c r="H72" s="182">
        <v>759.00000000000011</v>
      </c>
      <c r="I72" s="182">
        <f t="shared" si="13"/>
        <v>796.95000000000016</v>
      </c>
      <c r="J72" s="182">
        <v>830</v>
      </c>
      <c r="K72" s="182">
        <v>830</v>
      </c>
      <c r="L72" s="4"/>
      <c r="M72" s="439">
        <f t="shared" si="14"/>
        <v>836</v>
      </c>
    </row>
    <row r="73" spans="1:13" ht="60">
      <c r="A73" s="703"/>
      <c r="B73" s="519" t="s">
        <v>1708</v>
      </c>
      <c r="C73" s="464" t="s">
        <v>19</v>
      </c>
      <c r="D73" s="9">
        <v>660</v>
      </c>
      <c r="E73" s="12">
        <f t="shared" si="12"/>
        <v>660</v>
      </c>
      <c r="F73" s="182">
        <f t="shared" si="12"/>
        <v>660</v>
      </c>
      <c r="G73" s="182">
        <v>660</v>
      </c>
      <c r="H73" s="182">
        <v>660</v>
      </c>
      <c r="I73" s="182">
        <f t="shared" si="13"/>
        <v>693</v>
      </c>
      <c r="J73" s="182">
        <v>720</v>
      </c>
      <c r="K73" s="182">
        <v>720</v>
      </c>
      <c r="L73" s="4"/>
      <c r="M73" s="439">
        <f t="shared" si="14"/>
        <v>727</v>
      </c>
    </row>
    <row r="74" spans="1:13" ht="60">
      <c r="A74" s="703"/>
      <c r="B74" s="519" t="s">
        <v>1709</v>
      </c>
      <c r="C74" s="464" t="s">
        <v>19</v>
      </c>
      <c r="D74" s="9">
        <v>715.00000000000011</v>
      </c>
      <c r="E74" s="12">
        <f t="shared" si="12"/>
        <v>715.00000000000011</v>
      </c>
      <c r="F74" s="182">
        <f t="shared" si="12"/>
        <v>715.00000000000011</v>
      </c>
      <c r="G74" s="182">
        <v>715.00000000000011</v>
      </c>
      <c r="H74" s="182">
        <v>715.00000000000011</v>
      </c>
      <c r="I74" s="182">
        <f t="shared" si="13"/>
        <v>750.75000000000011</v>
      </c>
      <c r="J74" s="182">
        <v>780</v>
      </c>
      <c r="K74" s="182">
        <v>780</v>
      </c>
      <c r="L74" s="4"/>
      <c r="M74" s="439">
        <f t="shared" si="14"/>
        <v>788</v>
      </c>
    </row>
    <row r="75" spans="1:13" ht="48">
      <c r="A75" s="704"/>
      <c r="B75" s="519" t="s">
        <v>1710</v>
      </c>
      <c r="C75" s="464" t="s">
        <v>19</v>
      </c>
      <c r="D75" s="9">
        <v>396.00000000000006</v>
      </c>
      <c r="E75" s="12">
        <f t="shared" si="12"/>
        <v>396.00000000000006</v>
      </c>
      <c r="F75" s="182">
        <f t="shared" si="12"/>
        <v>396.00000000000006</v>
      </c>
      <c r="G75" s="182">
        <v>396.00000000000006</v>
      </c>
      <c r="H75" s="182">
        <v>396.00000000000006</v>
      </c>
      <c r="I75" s="182">
        <f t="shared" si="13"/>
        <v>415.80000000000007</v>
      </c>
      <c r="J75" s="182">
        <v>430</v>
      </c>
      <c r="K75" s="182">
        <v>430</v>
      </c>
      <c r="L75" s="4"/>
      <c r="M75" s="439">
        <f t="shared" si="14"/>
        <v>436</v>
      </c>
    </row>
    <row r="76" spans="1:13" ht="25.5">
      <c r="A76" s="702">
        <f>A66+1</f>
        <v>10</v>
      </c>
      <c r="B76" s="520" t="s">
        <v>330</v>
      </c>
      <c r="C76" s="506"/>
      <c r="D76" s="3"/>
      <c r="E76" s="12">
        <f t="shared" si="12"/>
        <v>0</v>
      </c>
      <c r="F76" s="182">
        <f t="shared" si="12"/>
        <v>0</v>
      </c>
      <c r="G76" s="182">
        <v>0</v>
      </c>
      <c r="H76" s="182">
        <v>0</v>
      </c>
      <c r="I76" s="182">
        <f t="shared" si="13"/>
        <v>0</v>
      </c>
      <c r="J76" s="182">
        <f t="shared" si="13"/>
        <v>0</v>
      </c>
      <c r="K76" s="182">
        <f t="shared" si="13"/>
        <v>0</v>
      </c>
      <c r="L76" s="4"/>
      <c r="M76" s="439">
        <f t="shared" si="14"/>
        <v>0</v>
      </c>
    </row>
    <row r="77" spans="1:13" ht="23.25">
      <c r="A77" s="703"/>
      <c r="B77" s="517" t="s">
        <v>331</v>
      </c>
      <c r="C77" s="169" t="s">
        <v>326</v>
      </c>
      <c r="D77" s="3">
        <v>84.7</v>
      </c>
      <c r="E77" s="12">
        <f t="shared" si="12"/>
        <v>84.7</v>
      </c>
      <c r="F77" s="182">
        <f t="shared" si="12"/>
        <v>84.7</v>
      </c>
      <c r="G77" s="182">
        <v>84.7</v>
      </c>
      <c r="H77" s="182">
        <v>84.7</v>
      </c>
      <c r="I77" s="182">
        <f t="shared" si="13"/>
        <v>88.935000000000002</v>
      </c>
      <c r="J77" s="182">
        <v>93</v>
      </c>
      <c r="K77" s="182">
        <v>93</v>
      </c>
      <c r="L77" s="4"/>
      <c r="M77" s="439">
        <f t="shared" si="14"/>
        <v>93</v>
      </c>
    </row>
    <row r="78" spans="1:13" ht="23.25">
      <c r="A78" s="703"/>
      <c r="B78" s="517" t="s">
        <v>332</v>
      </c>
      <c r="C78" s="169" t="s">
        <v>326</v>
      </c>
      <c r="D78" s="3">
        <v>114.95000000000003</v>
      </c>
      <c r="E78" s="12">
        <f t="shared" si="12"/>
        <v>114.95000000000003</v>
      </c>
      <c r="F78" s="182">
        <f t="shared" si="12"/>
        <v>114.95000000000003</v>
      </c>
      <c r="G78" s="182">
        <v>114.95000000000003</v>
      </c>
      <c r="H78" s="182">
        <v>114.95000000000003</v>
      </c>
      <c r="I78" s="182">
        <f t="shared" si="13"/>
        <v>120.69750000000003</v>
      </c>
      <c r="J78" s="182">
        <v>125</v>
      </c>
      <c r="K78" s="182">
        <v>125</v>
      </c>
      <c r="L78" s="4"/>
      <c r="M78" s="439">
        <f t="shared" si="14"/>
        <v>126</v>
      </c>
    </row>
    <row r="79" spans="1:13" ht="23.25">
      <c r="A79" s="703"/>
      <c r="B79" s="517" t="s">
        <v>333</v>
      </c>
      <c r="C79" s="169" t="s">
        <v>326</v>
      </c>
      <c r="D79" s="3">
        <v>151.25</v>
      </c>
      <c r="E79" s="12">
        <f t="shared" si="12"/>
        <v>151.25</v>
      </c>
      <c r="F79" s="182">
        <f t="shared" si="12"/>
        <v>151.25</v>
      </c>
      <c r="G79" s="182">
        <v>151.25</v>
      </c>
      <c r="H79" s="182">
        <v>151.25</v>
      </c>
      <c r="I79" s="182">
        <f t="shared" si="13"/>
        <v>158.8125</v>
      </c>
      <c r="J79" s="182">
        <v>165</v>
      </c>
      <c r="K79" s="182">
        <v>165</v>
      </c>
      <c r="L79" s="4"/>
      <c r="M79" s="439">
        <f t="shared" si="14"/>
        <v>166</v>
      </c>
    </row>
    <row r="80" spans="1:13" ht="60">
      <c r="A80" s="703"/>
      <c r="B80" s="517" t="s">
        <v>1712</v>
      </c>
      <c r="C80" s="169" t="s">
        <v>326</v>
      </c>
      <c r="D80" s="3">
        <v>1694.0000000000005</v>
      </c>
      <c r="E80" s="12">
        <f t="shared" si="12"/>
        <v>1694.0000000000005</v>
      </c>
      <c r="F80" s="182">
        <f t="shared" si="12"/>
        <v>1694.0000000000005</v>
      </c>
      <c r="G80" s="182">
        <v>1694.0000000000005</v>
      </c>
      <c r="H80" s="182">
        <v>1694.0000000000005</v>
      </c>
      <c r="I80" s="182">
        <f t="shared" si="13"/>
        <v>1778.7000000000005</v>
      </c>
      <c r="J80" s="182">
        <v>1850</v>
      </c>
      <c r="K80" s="182">
        <v>1850</v>
      </c>
      <c r="L80" s="4"/>
      <c r="M80" s="439">
        <f t="shared" si="14"/>
        <v>1867</v>
      </c>
    </row>
    <row r="81" spans="1:13" ht="60">
      <c r="A81" s="703"/>
      <c r="B81" s="517" t="s">
        <v>1713</v>
      </c>
      <c r="C81" s="169" t="s">
        <v>326</v>
      </c>
      <c r="D81" s="3">
        <v>1391.5</v>
      </c>
      <c r="E81" s="12">
        <f t="shared" si="12"/>
        <v>1391.5</v>
      </c>
      <c r="F81" s="182">
        <f t="shared" si="12"/>
        <v>1391.5</v>
      </c>
      <c r="G81" s="182">
        <v>1391.5</v>
      </c>
      <c r="H81" s="182">
        <v>1391.5</v>
      </c>
      <c r="I81" s="182">
        <f t="shared" si="13"/>
        <v>1461.075</v>
      </c>
      <c r="J81" s="182">
        <v>1500</v>
      </c>
      <c r="K81" s="182">
        <v>1500</v>
      </c>
      <c r="L81" s="4"/>
      <c r="M81" s="439">
        <f t="shared" si="14"/>
        <v>1534</v>
      </c>
    </row>
    <row r="82" spans="1:13" ht="60">
      <c r="A82" s="703"/>
      <c r="B82" s="517" t="s">
        <v>1714</v>
      </c>
      <c r="C82" s="169" t="s">
        <v>326</v>
      </c>
      <c r="D82" s="3">
        <v>1237.5</v>
      </c>
      <c r="E82" s="12">
        <f t="shared" si="12"/>
        <v>1237.5</v>
      </c>
      <c r="F82" s="182">
        <f t="shared" si="12"/>
        <v>1237.5</v>
      </c>
      <c r="G82" s="182">
        <v>1237.5</v>
      </c>
      <c r="H82" s="182">
        <v>1237.5</v>
      </c>
      <c r="I82" s="182">
        <f t="shared" si="13"/>
        <v>1299.375</v>
      </c>
      <c r="J82" s="182">
        <v>1350</v>
      </c>
      <c r="K82" s="182">
        <v>1350</v>
      </c>
      <c r="L82" s="4"/>
      <c r="M82" s="439">
        <f t="shared" si="14"/>
        <v>1364</v>
      </c>
    </row>
    <row r="83" spans="1:13" ht="60">
      <c r="A83" s="704"/>
      <c r="B83" s="517" t="s">
        <v>1715</v>
      </c>
      <c r="C83" s="169" t="s">
        <v>326</v>
      </c>
      <c r="D83" s="3">
        <v>1089.0000000000002</v>
      </c>
      <c r="E83" s="12">
        <f t="shared" si="12"/>
        <v>1089.0000000000002</v>
      </c>
      <c r="F83" s="182">
        <f t="shared" si="12"/>
        <v>1089.0000000000002</v>
      </c>
      <c r="G83" s="182">
        <v>1089.0000000000002</v>
      </c>
      <c r="H83" s="182">
        <v>1089.0000000000002</v>
      </c>
      <c r="I83" s="182">
        <f t="shared" si="13"/>
        <v>1143.4500000000003</v>
      </c>
      <c r="J83" s="182">
        <v>1200</v>
      </c>
      <c r="K83" s="182">
        <v>1200</v>
      </c>
      <c r="L83" s="4"/>
      <c r="M83" s="439">
        <f t="shared" si="14"/>
        <v>1200</v>
      </c>
    </row>
    <row r="84" spans="1:13" ht="25.5">
      <c r="A84" s="513">
        <f>A76+1</f>
        <v>11</v>
      </c>
      <c r="B84" s="521" t="s">
        <v>623</v>
      </c>
      <c r="C84" s="464" t="s">
        <v>15</v>
      </c>
      <c r="D84" s="12">
        <v>100</v>
      </c>
      <c r="E84" s="12">
        <v>100</v>
      </c>
      <c r="F84" s="182">
        <v>130</v>
      </c>
      <c r="G84" s="182">
        <v>130</v>
      </c>
      <c r="H84" s="182">
        <v>130</v>
      </c>
      <c r="I84" s="182">
        <v>140</v>
      </c>
      <c r="J84" s="182">
        <v>130</v>
      </c>
      <c r="K84" s="182">
        <v>130</v>
      </c>
      <c r="L84" s="4"/>
      <c r="M84" s="439">
        <f t="shared" si="14"/>
        <v>147</v>
      </c>
    </row>
    <row r="85" spans="1:13" ht="23.25">
      <c r="A85" s="513">
        <v>12</v>
      </c>
      <c r="B85" s="522" t="s">
        <v>1521</v>
      </c>
      <c r="C85" s="522" t="s">
        <v>1522</v>
      </c>
      <c r="D85" s="4"/>
      <c r="E85" s="7"/>
      <c r="F85" s="181"/>
      <c r="G85" s="181"/>
      <c r="H85" s="181"/>
      <c r="I85" s="182">
        <v>600</v>
      </c>
      <c r="J85" s="182">
        <v>630</v>
      </c>
      <c r="K85" s="182">
        <v>630</v>
      </c>
      <c r="L85" s="4"/>
      <c r="M85" s="439">
        <f t="shared" si="14"/>
        <v>630</v>
      </c>
    </row>
    <row r="86" spans="1:13" ht="23.25">
      <c r="M86" s="439">
        <f t="shared" si="14"/>
        <v>0</v>
      </c>
    </row>
    <row r="96" spans="1:13">
      <c r="A96" s="509"/>
      <c r="C96" s="509"/>
      <c r="E96" s="1"/>
      <c r="F96" s="183"/>
      <c r="G96" s="183"/>
      <c r="H96" s="183"/>
    </row>
    <row r="97" spans="1:8">
      <c r="A97" s="509"/>
      <c r="C97" s="509"/>
      <c r="E97" s="1"/>
      <c r="F97" s="183"/>
      <c r="G97" s="183"/>
      <c r="H97" s="183"/>
    </row>
    <row r="98" spans="1:8">
      <c r="A98" s="509"/>
      <c r="C98" s="509"/>
      <c r="E98" s="1"/>
      <c r="F98" s="183"/>
      <c r="G98" s="183"/>
      <c r="H98" s="183"/>
    </row>
    <row r="99" spans="1:8">
      <c r="A99" s="509"/>
      <c r="C99" s="509"/>
      <c r="E99" s="1"/>
      <c r="F99" s="183"/>
      <c r="G99" s="183"/>
      <c r="H99" s="183"/>
    </row>
    <row r="100" spans="1:8">
      <c r="A100" s="509"/>
      <c r="C100" s="509"/>
      <c r="E100" s="1"/>
      <c r="F100" s="183"/>
      <c r="G100" s="183"/>
      <c r="H100" s="183"/>
    </row>
    <row r="101" spans="1:8">
      <c r="A101" s="509"/>
      <c r="C101" s="509"/>
      <c r="E101" s="1"/>
      <c r="F101" s="183"/>
      <c r="G101" s="183"/>
      <c r="H101" s="183"/>
    </row>
    <row r="102" spans="1:8">
      <c r="A102" s="509"/>
      <c r="C102" s="509"/>
      <c r="E102" s="1"/>
      <c r="F102" s="183"/>
      <c r="G102" s="183"/>
      <c r="H102" s="183"/>
    </row>
    <row r="103" spans="1:8">
      <c r="A103" s="509"/>
      <c r="C103" s="509"/>
      <c r="E103" s="1"/>
      <c r="F103" s="183"/>
      <c r="G103" s="183"/>
      <c r="H103" s="183"/>
    </row>
    <row r="104" spans="1:8">
      <c r="A104" s="509"/>
      <c r="C104" s="509"/>
      <c r="E104" s="1"/>
      <c r="F104" s="183"/>
      <c r="G104" s="183"/>
      <c r="H104" s="183"/>
    </row>
    <row r="105" spans="1:8">
      <c r="A105" s="509"/>
      <c r="C105" s="509"/>
      <c r="E105" s="1"/>
      <c r="F105" s="183"/>
      <c r="G105" s="183"/>
      <c r="H105" s="183"/>
    </row>
    <row r="106" spans="1:8">
      <c r="A106" s="509"/>
      <c r="C106" s="509"/>
      <c r="E106" s="1"/>
      <c r="F106" s="183"/>
      <c r="G106" s="183"/>
      <c r="H106" s="183"/>
    </row>
    <row r="107" spans="1:8">
      <c r="A107" s="509"/>
      <c r="C107" s="509"/>
      <c r="E107" s="1"/>
      <c r="F107" s="183"/>
      <c r="G107" s="183"/>
      <c r="H107" s="183"/>
    </row>
    <row r="108" spans="1:8">
      <c r="A108" s="509"/>
      <c r="C108" s="509"/>
      <c r="E108" s="1"/>
      <c r="F108" s="183"/>
      <c r="G108" s="183"/>
      <c r="H108" s="183"/>
    </row>
    <row r="109" spans="1:8">
      <c r="A109" s="509"/>
      <c r="C109" s="509"/>
      <c r="E109" s="1"/>
      <c r="F109" s="183"/>
      <c r="G109" s="183"/>
      <c r="H109" s="183"/>
    </row>
    <row r="110" spans="1:8">
      <c r="A110" s="509"/>
      <c r="C110" s="509"/>
      <c r="E110" s="1"/>
      <c r="F110" s="183"/>
      <c r="G110" s="183"/>
      <c r="H110" s="183"/>
    </row>
    <row r="111" spans="1:8">
      <c r="A111" s="509"/>
      <c r="C111" s="509"/>
      <c r="E111" s="1"/>
      <c r="F111" s="183"/>
      <c r="G111" s="183"/>
      <c r="H111" s="183"/>
    </row>
    <row r="112" spans="1:8">
      <c r="A112" s="509"/>
      <c r="C112" s="509"/>
      <c r="E112" s="1"/>
      <c r="F112" s="183"/>
      <c r="G112" s="183"/>
      <c r="H112" s="183"/>
    </row>
    <row r="113" spans="1:8">
      <c r="A113" s="509"/>
      <c r="C113" s="509"/>
      <c r="E113" s="1"/>
      <c r="F113" s="183"/>
      <c r="G113" s="183"/>
      <c r="H113" s="183"/>
    </row>
    <row r="114" spans="1:8">
      <c r="A114" s="509"/>
      <c r="C114" s="509"/>
      <c r="E114" s="1"/>
      <c r="F114" s="183"/>
      <c r="G114" s="183"/>
      <c r="H114" s="183"/>
    </row>
    <row r="115" spans="1:8">
      <c r="A115" s="509"/>
      <c r="C115" s="509"/>
      <c r="E115" s="1"/>
      <c r="F115" s="183"/>
      <c r="G115" s="183"/>
      <c r="H115" s="183"/>
    </row>
    <row r="116" spans="1:8">
      <c r="A116" s="509"/>
      <c r="C116" s="509"/>
      <c r="E116" s="1"/>
      <c r="F116" s="183"/>
      <c r="G116" s="183"/>
      <c r="H116" s="183"/>
    </row>
    <row r="117" spans="1:8">
      <c r="A117" s="509"/>
      <c r="C117" s="509"/>
      <c r="E117" s="1"/>
      <c r="F117" s="183"/>
      <c r="G117" s="183"/>
      <c r="H117" s="183"/>
    </row>
    <row r="118" spans="1:8">
      <c r="A118" s="509"/>
      <c r="C118" s="509"/>
      <c r="E118" s="1"/>
      <c r="F118" s="183"/>
      <c r="G118" s="183"/>
      <c r="H118" s="183"/>
    </row>
    <row r="119" spans="1:8">
      <c r="A119" s="509"/>
      <c r="C119" s="509"/>
      <c r="E119" s="1"/>
      <c r="F119" s="183"/>
      <c r="G119" s="183"/>
      <c r="H119" s="183"/>
    </row>
    <row r="120" spans="1:8">
      <c r="A120" s="509"/>
      <c r="C120" s="509"/>
      <c r="E120" s="1"/>
      <c r="F120" s="183"/>
      <c r="G120" s="183"/>
      <c r="H120" s="183"/>
    </row>
    <row r="121" spans="1:8">
      <c r="A121" s="509"/>
      <c r="C121" s="509"/>
      <c r="E121" s="1"/>
      <c r="F121" s="183"/>
      <c r="G121" s="183"/>
      <c r="H121" s="183"/>
    </row>
    <row r="122" spans="1:8">
      <c r="A122" s="509"/>
      <c r="C122" s="509"/>
      <c r="E122" s="1"/>
      <c r="F122" s="183"/>
      <c r="G122" s="183"/>
      <c r="H122" s="183"/>
    </row>
    <row r="123" spans="1:8">
      <c r="A123" s="509"/>
      <c r="C123" s="509"/>
      <c r="E123" s="1"/>
      <c r="F123" s="183"/>
      <c r="G123" s="183"/>
      <c r="H123" s="183"/>
    </row>
    <row r="124" spans="1:8">
      <c r="A124" s="509"/>
      <c r="C124" s="509"/>
      <c r="E124" s="1"/>
      <c r="F124" s="183"/>
      <c r="G124" s="183"/>
      <c r="H124" s="183"/>
    </row>
  </sheetData>
  <mergeCells count="12">
    <mergeCell ref="A56:A65"/>
    <mergeCell ref="A66:A75"/>
    <mergeCell ref="A76:A83"/>
    <mergeCell ref="A43:A54"/>
    <mergeCell ref="A23:A39"/>
    <mergeCell ref="A41:A42"/>
    <mergeCell ref="A3:A7"/>
    <mergeCell ref="A8:A15"/>
    <mergeCell ref="A16:A22"/>
    <mergeCell ref="I24:I29"/>
    <mergeCell ref="A1:L1"/>
    <mergeCell ref="J24:J29"/>
  </mergeCells>
  <phoneticPr fontId="4" type="noConversion"/>
  <printOptions horizontalCentered="1"/>
  <pageMargins left="0.53" right="0.44685039399999998" top="0.68" bottom="0.65" header="0.33" footer="0.196850393700787"/>
  <pageSetup paperSize="9" scale="85" fitToWidth="0"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36</vt:i4>
      </vt:variant>
    </vt:vector>
  </HeadingPairs>
  <TitlesOfParts>
    <vt:vector size="62" baseType="lpstr">
      <vt:lpstr>LUL</vt:lpstr>
      <vt:lpstr>Trnspt</vt:lpstr>
      <vt:lpstr>Cover page</vt:lpstr>
      <vt:lpstr>Cover page (2)</vt:lpstr>
      <vt:lpstr>Labour</vt:lpstr>
      <vt:lpstr>Transportation</vt:lpstr>
      <vt:lpstr>Heavy Equipment</vt:lpstr>
      <vt:lpstr>Cons. mat (Road, Irrigation, Bu</vt:lpstr>
      <vt:lpstr>metal</vt:lpstr>
      <vt:lpstr>Electric Items</vt:lpstr>
      <vt:lpstr>Sanitary</vt:lpstr>
      <vt:lpstr>Paint</vt:lpstr>
      <vt:lpstr>D&amp; W Related Goods</vt:lpstr>
      <vt:lpstr>Concrete Blocks</vt:lpstr>
      <vt:lpstr>Pump</vt:lpstr>
      <vt:lpstr>ban</vt:lpstr>
      <vt:lpstr>Others (2)</vt:lpstr>
      <vt:lpstr>Pipes</vt:lpstr>
      <vt:lpstr>Mat-Fitt</vt:lpstr>
      <vt:lpstr>CPVC</vt:lpstr>
      <vt:lpstr>PPR Pipes</vt:lpstr>
      <vt:lpstr>Fitt&amp;Tools</vt:lpstr>
      <vt:lpstr>Dozer_new</vt:lpstr>
      <vt:lpstr>Rent</vt:lpstr>
      <vt:lpstr>Sheet1</vt:lpstr>
      <vt:lpstr>pump 1</vt:lpstr>
      <vt:lpstr>ban!Print_Area</vt:lpstr>
      <vt:lpstr>'Concrete Blocks'!Print_Area</vt:lpstr>
      <vt:lpstr>'Cons. mat (Road, Irrigation, Bu'!Print_Area</vt:lpstr>
      <vt:lpstr>'Cover page'!Print_Area</vt:lpstr>
      <vt:lpstr>'Cover page (2)'!Print_Area</vt:lpstr>
      <vt:lpstr>CPVC!Print_Area</vt:lpstr>
      <vt:lpstr>'D&amp; W Related Goods'!Print_Area</vt:lpstr>
      <vt:lpstr>Dozer_new!Print_Area</vt:lpstr>
      <vt:lpstr>'Electric Items'!Print_Area</vt:lpstr>
      <vt:lpstr>'Fitt&amp;Tools'!Print_Area</vt:lpstr>
      <vt:lpstr>'Heavy Equipment'!Print_Area</vt:lpstr>
      <vt:lpstr>Labour!Print_Area</vt:lpstr>
      <vt:lpstr>'Mat-Fitt'!Print_Area</vt:lpstr>
      <vt:lpstr>metal!Print_Area</vt:lpstr>
      <vt:lpstr>'Others (2)'!Print_Area</vt:lpstr>
      <vt:lpstr>Paint!Print_Area</vt:lpstr>
      <vt:lpstr>'PPR Pipes'!Print_Area</vt:lpstr>
      <vt:lpstr>Pump!Print_Area</vt:lpstr>
      <vt:lpstr>Sanitary!Print_Area</vt:lpstr>
      <vt:lpstr>Transportation!Print_Area</vt:lpstr>
      <vt:lpstr>ban!Print_Titles</vt:lpstr>
      <vt:lpstr>'Concrete Blocks'!Print_Titles</vt:lpstr>
      <vt:lpstr>'Cons. mat (Road, Irrigation, Bu'!Print_Titles</vt:lpstr>
      <vt:lpstr>Dozer_new!Print_Titles</vt:lpstr>
      <vt:lpstr>'Electric Items'!Print_Titles</vt:lpstr>
      <vt:lpstr>'Fitt&amp;Tools'!Print_Titles</vt:lpstr>
      <vt:lpstr>'Heavy Equipment'!Print_Titles</vt:lpstr>
      <vt:lpstr>Labour!Print_Titles</vt:lpstr>
      <vt:lpstr>'Mat-Fitt'!Print_Titles</vt:lpstr>
      <vt:lpstr>metal!Print_Titles</vt:lpstr>
      <vt:lpstr>'Others (2)'!Print_Titles</vt:lpstr>
      <vt:lpstr>Paint!Print_Titles</vt:lpstr>
      <vt:lpstr>Pipes!Print_Titles</vt:lpstr>
      <vt:lpstr>'PPR Pipes'!Print_Titles</vt:lpstr>
      <vt:lpstr>Sanitary!Print_Titles</vt:lpstr>
      <vt:lpstr>Transportation!Print_Titles</vt:lpstr>
    </vt:vector>
  </TitlesOfParts>
  <Company>DDC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dc:creator>
  <cp:lastModifiedBy>DAO</cp:lastModifiedBy>
  <cp:lastPrinted>2024-07-14T07:25:08Z</cp:lastPrinted>
  <dcterms:created xsi:type="dcterms:W3CDTF">2004-07-22T16:59:59Z</dcterms:created>
  <dcterms:modified xsi:type="dcterms:W3CDTF">2024-07-14T08:16:23Z</dcterms:modified>
</cp:coreProperties>
</file>